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30" activeTab="4"/>
  </bookViews>
  <sheets>
    <sheet name="Tong quat" sheetId="1" r:id="rId1"/>
    <sheet name="BCThuNhap_06203" sheetId="2" r:id="rId2"/>
    <sheet name="BCTinhHinhTaiChinh_06105" sheetId="3" r:id="rId3"/>
    <sheet name="BCLCTT_06106" sheetId="4" r:id="rId4"/>
    <sheet name="GTTSRong_06107" sheetId="5" r:id="rId5"/>
    <sheet name="BCDMDT_06108" sheetId="6" r:id="rId6"/>
    <sheet name="BCLCGT_06262" sheetId="7" r:id="rId7"/>
    <sheet name="SheetHidden" sheetId="8" state="hidden" r:id="rId8"/>
  </sheets>
  <definedNames/>
  <calcPr fullCalcOnLoad="1"/>
</workbook>
</file>

<file path=xl/comments2.xml><?xml version="1.0" encoding="utf-8"?>
<comments xmlns="http://schemas.openxmlformats.org/spreadsheetml/2006/main">
  <authors>
    <author>ngoantth</author>
  </authors>
  <commentList>
    <comment ref="E23" authorId="0">
      <text>
        <r>
          <rPr>
            <b/>
            <sz val="9"/>
            <rFont val="Tahoma"/>
            <family val="2"/>
          </rPr>
          <t>ngoantth:</t>
        </r>
        <r>
          <rPr>
            <sz val="9"/>
            <rFont val="Tahoma"/>
            <family val="2"/>
          </rPr>
          <t xml:space="preserve">
LỆCH CHỈ TIÊU NÀY, 1.100.000 LÀ CHI PHÍ THỰC HIỆN QUYỀN GHI NHẬN TẠI CHỈ TIÊU 3.6</t>
        </r>
      </text>
    </comment>
    <comment ref="F23" authorId="0">
      <text>
        <r>
          <rPr>
            <b/>
            <sz val="9"/>
            <rFont val="Tahoma"/>
            <family val="2"/>
          </rPr>
          <t>ngoantth:</t>
        </r>
        <r>
          <rPr>
            <sz val="9"/>
            <rFont val="Tahoma"/>
            <family val="2"/>
          </rPr>
          <t xml:space="preserve">
TÁCH 1.100.000 XUỐNG CHỈ TIÊU 3.6</t>
        </r>
      </text>
    </comment>
    <comment ref="A24" authorId="0">
      <text>
        <r>
          <rPr>
            <b/>
            <sz val="9"/>
            <rFont val="Tahoma"/>
            <family val="0"/>
          </rPr>
          <t>ngoantth:</t>
        </r>
        <r>
          <rPr>
            <sz val="9"/>
            <rFont val="Tahoma"/>
            <family val="0"/>
          </rPr>
          <t xml:space="preserve">
SỬA TÊN CHỈ TIÊU 3.6
</t>
        </r>
      </text>
    </comment>
    <comment ref="G24" authorId="0">
      <text>
        <r>
          <rPr>
            <b/>
            <sz val="9"/>
            <rFont val="Tahoma"/>
            <family val="2"/>
          </rPr>
          <t>ngoantth:</t>
        </r>
        <r>
          <rPr>
            <sz val="9"/>
            <rFont val="Tahoma"/>
            <family val="2"/>
          </rPr>
          <t xml:space="preserve">
THÙ LAO BAN ĐẠI DIỆN QUỸ CHUYỂN XUỐNG PHẦN CHI PHÍ HOẠT ĐỘNG KHÁC CHO TƯƠNG ĐƯƠNG VỚI BÁO CÁO KỲ NÀY</t>
        </r>
      </text>
    </comment>
  </commentList>
</comments>
</file>

<file path=xl/comments3.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ngoantth</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B14" authorId="1">
      <text>
        <r>
          <rPr>
            <b/>
            <sz val="9"/>
            <rFont val="Tahoma"/>
            <family val="2"/>
          </rPr>
          <t>ngoantth:</t>
        </r>
        <r>
          <rPr>
            <sz val="9"/>
            <rFont val="Tahoma"/>
            <family val="2"/>
          </rPr>
          <t xml:space="preserve">
CHECK LẠI MÃ CK</t>
        </r>
      </text>
    </comment>
    <comment ref="G19" authorId="1">
      <text>
        <r>
          <rPr>
            <b/>
            <sz val="9"/>
            <rFont val="Tahoma"/>
            <family val="2"/>
          </rPr>
          <t>ngoantth:</t>
        </r>
        <r>
          <rPr>
            <sz val="9"/>
            <rFont val="Tahoma"/>
            <family val="2"/>
          </rPr>
          <t xml:space="preserve">
CHECK LẠI
THIẾU TRÁI PHIẾU KBC
</t>
        </r>
      </text>
    </comment>
    <comment ref="F37" authorId="1">
      <text>
        <r>
          <rPr>
            <b/>
            <sz val="9"/>
            <rFont val="Tahoma"/>
            <family val="2"/>
          </rPr>
          <t>ngoantth:</t>
        </r>
        <r>
          <rPr>
            <sz val="9"/>
            <rFont val="Tahoma"/>
            <family val="2"/>
          </rPr>
          <t xml:space="preserve">
BỔ SUNG SỐ TỔNG
</t>
        </r>
      </text>
    </comment>
  </commentList>
</comments>
</file>

<file path=xl/comments7.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C33" authorId="0">
      <text>
        <r>
          <rPr>
            <sz val="10"/>
            <rFont val="Arial"/>
            <family val="0"/>
          </rPr>
          <t>Ô chỉ tiêu có định dạng ký tự</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C34" authorId="0">
      <text>
        <r>
          <rPr>
            <sz val="10"/>
            <rFont val="Arial"/>
            <family val="0"/>
          </rPr>
          <t>Ô chỉ tiêu có định dạng ký tự</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C35" authorId="0">
      <text>
        <r>
          <rPr>
            <sz val="10"/>
            <rFont val="Arial"/>
            <family val="0"/>
          </rPr>
          <t>Ô chỉ tiêu có định dạng ký tự</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C36" authorId="0">
      <text>
        <r>
          <rPr>
            <sz val="10"/>
            <rFont val="Arial"/>
            <family val="0"/>
          </rPr>
          <t>Ô chỉ tiêu có định dạng ký tự</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C37" authorId="0">
      <text>
        <r>
          <rPr>
            <sz val="10"/>
            <rFont val="Arial"/>
            <family val="0"/>
          </rPr>
          <t>Ô chỉ tiêu có định dạng ký tự</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C38" authorId="0">
      <text>
        <r>
          <rPr>
            <sz val="10"/>
            <rFont val="Arial"/>
            <family val="0"/>
          </rPr>
          <t>Ô chỉ tiêu có định dạng ký tự</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C39" authorId="0">
      <text>
        <r>
          <rPr>
            <sz val="10"/>
            <rFont val="Arial"/>
            <family val="0"/>
          </rPr>
          <t>Ô chỉ tiêu có định dạng ký tự</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C40" authorId="0">
      <text>
        <r>
          <rPr>
            <sz val="10"/>
            <rFont val="Arial"/>
            <family val="0"/>
          </rPr>
          <t>Ô chỉ tiêu có định dạng ký tự</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C41" authorId="0">
      <text>
        <r>
          <rPr>
            <sz val="10"/>
            <rFont val="Arial"/>
            <family val="0"/>
          </rPr>
          <t>Ô chỉ tiêu có định dạng ký tự</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C42" authorId="0">
      <text>
        <r>
          <rPr>
            <sz val="10"/>
            <rFont val="Arial"/>
            <family val="0"/>
          </rPr>
          <t>Ô chỉ tiêu có định dạng ký tự</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<sst xmlns="http://schemas.openxmlformats.org/spreadsheetml/2006/main" count="761" uniqueCount="353">
  <si>
    <t xml:space="preserve"> </t>
  </si>
  <si>
    <t>BÁO CÁO TÀI CHÍNH QUỸ MỞ</t>
  </si>
  <si>
    <t xml:space="preserve">Năm: </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</si>
  <si>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</si>
  <si>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</si>
  <si>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</si>
  <si>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</si>
  <si>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</si>
  <si>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</si>
  <si>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</si>
  <si>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</si>
  <si>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</si>
  <si>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</si>
  <si>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</si>
  <si>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</si>
  <si>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</si>
  <si>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</si>
  <si>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</si>
  <si>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</si>
  <si>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</si>
  <si>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</si>
  <si>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</si>
  <si>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</si>
  <si>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</si>
  <si>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Đại diện có thẩm quyền của Ngân hàng Giám sát</t>
  </si>
  <si>
    <t>Công ty Quản lý quỹ</t>
  </si>
  <si>
    <t>Kế toán trưởng</t>
  </si>
  <si>
    <t>Tổng (Giám) đốc</t>
  </si>
  <si>
    <t>Người lập biểu</t>
  </si>
  <si>
    <t>(Ký, họ tên, đóng dấu)</t>
  </si>
  <si>
    <t>(Ký, họ tên)</t>
  </si>
  <si>
    <t>Chỉ tiêu</t>
  </si>
  <si>
    <t>Mã số</t>
  </si>
  <si>
    <t>Thuyết minh</t>
  </si>
  <si>
    <t>Năm N</t>
  </si>
  <si>
    <t>Năm N-1</t>
  </si>
  <si>
    <t>Kỳ này</t>
  </si>
  <si>
    <t>01</t>
  </si>
  <si>
    <t>02</t>
  </si>
  <si>
    <t>03</t>
  </si>
  <si>
    <t>04</t>
  </si>
  <si>
    <t>05</t>
  </si>
  <si>
    <t>06</t>
  </si>
  <si>
    <t>07</t>
  </si>
  <si>
    <t>08</t>
  </si>
  <si>
    <t>09</t>
  </si>
  <si>
    <t>10</t>
  </si>
  <si>
    <t>11</t>
  </si>
  <si>
    <t>12</t>
  </si>
  <si>
    <t>13</t>
  </si>
  <si>
    <t>14</t>
  </si>
  <si>
    <t>15</t>
  </si>
  <si>
    <t>20</t>
  </si>
  <si>
    <t>20.1</t>
  </si>
  <si>
    <t>20.2</t>
  </si>
  <si>
    <t>20.3</t>
  </si>
  <si>
    <t>20.4</t>
  </si>
  <si>
    <t>20.5</t>
  </si>
  <si>
    <t>3.6. Phí dịch vụ khác của Nhà cung cấp dịch vụ cho Quỹ mở</t>
  </si>
  <si>
    <t>23</t>
  </si>
  <si>
    <t>24</t>
  </si>
  <si>
    <t>24.1</t>
  </si>
  <si>
    <t>24.2</t>
  </si>
  <si>
    <t>30</t>
  </si>
  <si>
    <t>31</t>
  </si>
  <si>
    <t>32</t>
  </si>
  <si>
    <t>40</t>
  </si>
  <si>
    <t>41</t>
  </si>
  <si>
    <t>I. TÀI SẢN</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</si>
  <si>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</si>
  <si>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</si>
  <si>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</si>
  <si>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</si>
  <si>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</si>
  <si>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</si>
  <si>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</si>
  <si>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</si>
  <si>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</si>
  <si>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</si>
  <si>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</si>
  <si>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</si>
  <si>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</si>
  <si>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</si>
  <si>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</si>
  <si>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</si>
  <si>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</si>
  <si>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</si>
  <si>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</si>
  <si>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</si>
  <si>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</si>
  <si>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</si>
  <si>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</si>
  <si>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</si>
  <si>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</si>
  <si>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</si>
  <si>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</si>
  <si>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</si>
  <si>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</si>
  <si>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</si>
  <si>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</si>
  <si>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</si>
  <si>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</si>
  <si>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</si>
  <si>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</si>
  <si>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</si>
  <si>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</si>
  <si>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</si>
  <si>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</si>
  <si>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</si>
  <si>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</si>
  <si>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</si>
  <si>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</si>
  <si>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</si>
  <si>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</si>
  <si>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</si>
  <si>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</si>
  <si>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</si>
  <si>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</si>
  <si>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</si>
  <si>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</si>
  <si>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</si>
  <si>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</si>
  <si>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</si>
  <si>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</si>
  <si>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</si>
  <si>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</si>
  <si>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</si>
  <si>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</si>
  <si>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</si>
  <si>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</si>
  <si>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</si>
  <si>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</si>
  <si>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</si>
  <si>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</si>
  <si>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</si>
  <si>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</si>
  <si>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</si>
  <si>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</si>
  <si>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</si>
  <si>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</si>
  <si>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</si>
  <si>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</si>
  <si>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</si>
  <si>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</si>
  <si>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</si>
  <si>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</si>
  <si>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</si>
  <si>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</si>
  <si>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</si>
  <si>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</si>
  <si>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</si>
  <si>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</si>
  <si>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</si>
  <si>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</si>
  <si>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</si>
  <si>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</si>
  <si>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Mã chỉ tiêu</t>
  </si>
  <si>
    <t>A</t>
  </si>
  <si>
    <t>B</t>
  </si>
  <si>
    <t>I. Giá trị tài sản ròng của Quỹ mở (NAV) đầu kỳ</t>
  </si>
  <si>
    <t>4060</t>
  </si>
  <si>
    <t>II. Thay đổi NAV so với kỳ trước (= II.1 + II.2), trong đó</t>
  </si>
  <si>
    <t>4061</t>
  </si>
  <si>
    <t>II.1</t>
  </si>
  <si>
    <t>II.1 Thay đổi NAV do biến động thị trường và hoạt động giao dịch của Quỹ mở trong kỳ</t>
  </si>
  <si>
    <t>4062</t>
  </si>
  <si>
    <t>II.2</t>
  </si>
  <si>
    <t>II.2 Thay đổi NAV do phân chia Lợi nhuận/Tài sản của Quỹ mở cho Nhà đầu tư trong kỳ</t>
  </si>
  <si>
    <t>4063</t>
  </si>
  <si>
    <t>III</t>
  </si>
  <si>
    <t>III. Thay đổi NAV do mua lại, phát hành thêm Chứng chỉ quỹ (= III.1 – III.2)</t>
  </si>
  <si>
    <t>4064</t>
  </si>
  <si>
    <t>III.1</t>
  </si>
  <si>
    <t>III.1 Khoản thu từ việc phát hành bổ sung Chứng chỉ quỹ</t>
  </si>
  <si>
    <t>4065</t>
  </si>
  <si>
    <t>III.2</t>
  </si>
  <si>
    <t>III.2 Khoản thanh toán từ việc mua lại Chứng chỉ quỹ</t>
  </si>
  <si>
    <t>4066</t>
  </si>
  <si>
    <t>IV</t>
  </si>
  <si>
    <t>IV. Giá trị tài sản ròng của Quỹ mở cuối kỳ ( = I + II + III)</t>
  </si>
  <si>
    <t>4067</t>
  </si>
  <si>
    <t>...</t>
  </si>
  <si>
    <t>Tổng</t>
  </si>
  <si>
    <t>Trái phiếu</t>
  </si>
  <si>
    <t>VII</t>
  </si>
  <si>
    <t>1. Lợi nhuận trước Thuế thu nhập doanh nghiệp</t>
  </si>
  <si>
    <t>2. Điều chỉnh cho các khoản tăng giá trị tài sản ròng từ các hoạt động đầu tư</t>
  </si>
  <si>
    <t>(- lãi) hoặc (+ lỗ) chênh lệch tỷ giá hối đoái chưa thực hiện</t>
  </si>
  <si>
    <t>(+) chi phí trích trước</t>
  </si>
  <si>
    <t>3. Lợi nhuận từ hoạt động đầu tư trước thay đổi vốn lưu động</t>
  </si>
  <si>
    <t>(-) Tăng, (+) giảm các khoản đầu tư</t>
  </si>
  <si>
    <t>(-) Tăng, (+) giảm phải thu bán chứng khoán đầu tư</t>
  </si>
  <si>
    <t>(-) Tăng, (+) giảm dự thu phải thu tiền lãi các khoản đầu tư</t>
  </si>
  <si>
    <t>(-) Tăng, (+) giảm các khoản phải thu khác</t>
  </si>
  <si>
    <t>(+) Tăng, (-) giảm vay ngắn hạn</t>
  </si>
  <si>
    <t>(+) Tăng, (-) giảm phải trả cho người bán</t>
  </si>
  <si>
    <t>(+) Tăng, (-) giảm phải trả các Đại lý phân phối Chứng chỉ quỹ</t>
  </si>
  <si>
    <t>(+) Tăng, (-) giảm phải trả thu nhập cho Nhà đầu tư</t>
  </si>
  <si>
    <t>(+) Tăng, (-) giảm Thuế và các khoản phải nộp Nhà nước</t>
  </si>
  <si>
    <t>(+) Tăng, (-) giảm phải trả cho Nhà đầu tư về mua Chứng chỉ quỹ</t>
  </si>
  <si>
    <t>(+) Tăng, (-) giảm phải trả cho Nhà đầu tư về mua lại Chứng chỉ quỹ</t>
  </si>
  <si>
    <t>(+) Tăng, (-) giảm phải trả, phải nộp khác</t>
  </si>
  <si>
    <t>16</t>
  </si>
  <si>
    <t>(+) Tăng, (-) giảm Phải trả dịch vụ quản lý Quỹ mở</t>
  </si>
  <si>
    <t>17</t>
  </si>
  <si>
    <t>(+) Tăng, (-) giảm Thuế Thu nhập doanh nghiệp đã nộp</t>
  </si>
  <si>
    <t>18</t>
  </si>
  <si>
    <t>Lưu chuyển tiền thuần từ hoạt động đầu tư (1 + 2 + 3)</t>
  </si>
  <si>
    <t>19</t>
  </si>
  <si>
    <t>33</t>
  </si>
  <si>
    <t>34</t>
  </si>
  <si>
    <t>5. Tiền chi trả cổ tức, tiền lãi cho nhà đầu tư</t>
  </si>
  <si>
    <t>35</t>
  </si>
  <si>
    <t>Lưu chuyển tiền thuần từ hoạt động tài chính (1-2+3-4-5)</t>
  </si>
  <si>
    <t>Khác</t>
  </si>
  <si>
    <t>80</t>
  </si>
  <si>
    <t>Công ty Quản lý quỹ: Công Ty Cổ phần Quản lý ngân hàng TMCP Đại chúng Việt Nam</t>
  </si>
  <si>
    <t>Quỹ: Quỹ Đầu tư Trái phiếu Pvcom</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</si>
  <si>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</si>
  <si>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</si>
  <si>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</si>
  <si>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</si>
  <si>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</si>
  <si>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</si>
  <si>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</si>
  <si>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</si>
  <si>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</si>
  <si>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</si>
  <si>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</si>
  <si>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</si>
  <si>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</si>
  <si>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</si>
  <si>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</si>
  <si>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</si>
  <si>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</si>
  <si>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</si>
  <si>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</si>
  <si>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</si>
  <si>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</si>
  <si>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3.7. Phải trả chi phí Họp, Đại hội
Accrual - Meeting expenses</t>
  </si>
  <si>
    <t>3.8. Chi phí kiểm toán
Audit expense</t>
  </si>
  <si>
    <t>3.9. Chi phí thanh lý tài sản Quỹ mở
Asset disposal expense</t>
  </si>
  <si>
    <t xml:space="preserve"> -   </t>
  </si>
  <si>
    <t>3.10. Chi phí hoạt động khác
Other operating expense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</si>
  <si>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</si>
  <si>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</si>
  <si>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</si>
  <si>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</si>
  <si>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</si>
  <si>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</si>
  <si>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</si>
  <si>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</si>
  <si>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</si>
  <si>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Lũy kế từ đầu năm đến cuối kỳ báo cáo</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</si>
  <si>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</si>
  <si>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</si>
  <si>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</si>
  <si>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</si>
  <si>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</si>
  <si>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</si>
  <si>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</si>
  <si>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</si>
  <si>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</si>
  <si>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</si>
  <si>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</si>
  <si>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</si>
  <si>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</si>
  <si>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</si>
  <si>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</si>
  <si>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</si>
  <si>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</si>
  <si>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</si>
  <si>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</si>
  <si>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</si>
  <si>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</si>
  <si>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</si>
  <si>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</si>
  <si>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</si>
  <si>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</si>
  <si>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</si>
  <si>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</si>
  <si>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</si>
  <si>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</si>
  <si>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</si>
  <si>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</si>
  <si>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</si>
  <si>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</si>
  <si>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</si>
  <si>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</si>
  <si>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</si>
  <si>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</si>
  <si>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</si>
  <si>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</si>
  <si>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</si>
  <si>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</si>
  <si>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</si>
  <si>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</si>
  <si>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</si>
  <si>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</si>
  <si>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</si>
  <si>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</si>
  <si>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</si>
  <si>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</si>
  <si>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2264</t>
  </si>
  <si>
    <t>Cổ phiếu niêm yết, đăng ký giao dịch, chứng chỉ quỹ niêm yết</t>
  </si>
  <si>
    <t>2246</t>
  </si>
  <si>
    <t>MBB</t>
  </si>
  <si>
    <t>2247</t>
  </si>
  <si>
    <t xml:space="preserve">II </t>
  </si>
  <si>
    <t>Cổ phiếu chưa niêm yết, đăng ký giao dịch, chứng chỉ quỹ không niêm yết</t>
  </si>
  <si>
    <t>2248</t>
  </si>
  <si>
    <t>2249</t>
  </si>
  <si>
    <t>2251</t>
  </si>
  <si>
    <t xml:space="preserve">1 </t>
  </si>
  <si>
    <r>
      <t xml:space="preserve">Tổng
</t>
    </r>
    <r>
      <rPr>
        <b/>
        <i/>
        <sz val="9.5"/>
        <color indexed="8"/>
        <rFont val="Times New Roman"/>
        <family val="1"/>
      </rPr>
      <t>Total</t>
    </r>
  </si>
  <si>
    <t xml:space="preserve">IV </t>
  </si>
  <si>
    <r>
      <t xml:space="preserve">Các loại chứng khoán khác
</t>
    </r>
    <r>
      <rPr>
        <b/>
        <i/>
        <sz val="9.5"/>
        <color indexed="8"/>
        <rFont val="Times New Roman"/>
        <family val="1"/>
      </rPr>
      <t>Other sercurities</t>
    </r>
  </si>
  <si>
    <r>
      <t xml:space="preserve">Quyền mua
</t>
    </r>
    <r>
      <rPr>
        <i/>
        <sz val="9.5"/>
        <color indexed="8"/>
        <rFont val="Times New Roman"/>
        <family val="1"/>
      </rPr>
      <t>Rights</t>
    </r>
  </si>
  <si>
    <r>
      <t xml:space="preserve">Tổng các loại chứng khoán
</t>
    </r>
    <r>
      <rPr>
        <b/>
        <i/>
        <sz val="9.5"/>
        <color indexed="8"/>
        <rFont val="Times New Roman"/>
        <family val="1"/>
      </rPr>
      <t>Total securities</t>
    </r>
  </si>
  <si>
    <t xml:space="preserve">V </t>
  </si>
  <si>
    <r>
      <t xml:space="preserve">Các tài sản khác
</t>
    </r>
    <r>
      <rPr>
        <b/>
        <i/>
        <sz val="9.5"/>
        <color indexed="8"/>
        <rFont val="Times New Roman"/>
        <family val="1"/>
      </rPr>
      <t>Other assets</t>
    </r>
  </si>
  <si>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</si>
  <si>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</si>
  <si>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</si>
  <si>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</si>
  <si>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</si>
  <si>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</si>
  <si>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</si>
  <si>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</si>
  <si>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</si>
  <si>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</si>
  <si>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</si>
  <si>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VI </t>
  </si>
  <si>
    <t xml:space="preserve">Tiền
Cash </t>
  </si>
  <si>
    <t>Tiền và các khoản tương đương tiền
Cash at bank and cash equivalent</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</si>
  <si>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</si>
  <si>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</si>
  <si>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</si>
  <si>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</si>
  <si>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</si>
  <si>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</si>
  <si>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Năm 2022</t>
  </si>
  <si>
    <t>Bán niên năm 2022</t>
  </si>
  <si>
    <t>Năm 2023 Ngày 30/06/2023</t>
  </si>
  <si>
    <t>Năm 2022 Ngày 31/12/2022</t>
  </si>
  <si>
    <t>Năm 2023</t>
  </si>
  <si>
    <t xml:space="preserve">     CTD122015       </t>
  </si>
  <si>
    <t xml:space="preserve">     CVT122007       </t>
  </si>
  <si>
    <t xml:space="preserve">     GLH121026       </t>
  </si>
  <si>
    <t xml:space="preserve">     TN1122016       </t>
  </si>
  <si>
    <t xml:space="preserve">     VHM121025       </t>
  </si>
  <si>
    <t>Bán niên năm 2023</t>
  </si>
  <si>
    <t>Hà Nội, ngày 08 tháng 08 năm 2023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</si>
</sst>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s>
  <fonts count="59">
    <font>
      <sz val="10"/>
      <name val="Arial"/>
      <family val="0"/>
    </font>
    <font>
      <sz val="12"/>
      <name val="Times New Roman"/>
      <family val="0"/>
    </font>
    <font>
      <b/>
      <sz val="13"/>
      <name val="Times New Roman"/>
      <family val="0"/>
    </font>
    <font>
      <b/>
      <sz val="12"/>
      <name val="Times New Roman"/>
      <family val="0"/>
    </font>
    <font>
      <i/>
      <u val="single"/>
      <sz val="12"/>
      <name val="Times New Roman"/>
      <family val="0"/>
    </font>
    <font>
      <i/>
      <sz val="12"/>
      <name val="Times New Roman"/>
      <family val="0"/>
    </font>
    <font>
      <b/>
      <sz val="9"/>
      <name val="Tahoma"/>
      <family val="2"/>
    </font>
    <font>
      <sz val="9"/>
      <name val="Tahoma"/>
      <family val="2"/>
    </font>
    <font>
      <b/>
      <sz val="9.5"/>
      <name val="Times New Roman"/>
      <family val="1"/>
    </font>
    <font>
      <sz val="9.5"/>
      <name val="Times New Roman"/>
      <family val="1"/>
    </font>
    <font>
      <b/>
      <i/>
      <sz val="9.5"/>
      <color indexed="8"/>
      <name val="Times New Roman"/>
      <family val="1"/>
    </font>
    <font>
      <i/>
      <sz val="9.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b/>
      <sz val="9.5"/>
      <color indexed="8"/>
      <name val="Tahoma"/>
      <family val="2"/>
    </font>
    <font>
      <sz val="9.5"/>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b/>
      <sz val="9.5"/>
      <color theme="1"/>
      <name val="Tahoma"/>
      <family val="2"/>
    </font>
    <font>
      <sz val="9.5"/>
      <color theme="1"/>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quotePrefix="1">
      <protection locked="0"/>
    </xf>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horizontal="left"/>
    </xf>
    <xf numFmtId="0" fontId="2" fillId="0" borderId="0" xfId="0" applyFont="1" applyAlignment="1">
      <alignment horizontal="center" vertical="justify"/>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0" borderId="0" xfId="0" applyFont="1" applyAlignment="1">
      <alignment horizontal="center" vertical="justify"/>
    </xf>
    <xf numFmtId="0" fontId="5" fillId="0" borderId="0" xfId="0" applyFont="1" applyAlignment="1">
      <alignment horizontal="center" vertical="justify"/>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41" fontId="52" fillId="0" borderId="11" xfId="45" applyNumberFormat="1" applyFont="1" applyFill="1" applyBorder="1" applyAlignment="1" applyProtection="1">
      <alignment horizontal="right" vertical="center"/>
      <protection/>
    </xf>
    <xf numFmtId="0" fontId="3" fillId="33" borderId="10" xfId="0" applyFont="1" applyFill="1" applyBorder="1" applyAlignment="1">
      <alignment horizontal="center" vertical="justify"/>
    </xf>
    <xf numFmtId="0" fontId="3" fillId="33" borderId="12" xfId="0" applyFont="1" applyFill="1" applyBorder="1" applyAlignment="1">
      <alignment horizontal="center" vertical="justify"/>
    </xf>
    <xf numFmtId="0" fontId="0" fillId="0" borderId="0" xfId="0" applyAlignment="1">
      <alignment/>
    </xf>
    <xf numFmtId="0" fontId="53" fillId="0" borderId="11" xfId="48" applyFont="1" applyFill="1" applyBorder="1" applyAlignment="1" applyProtection="1">
      <alignment horizontal="left" vertical="center"/>
      <protection/>
    </xf>
    <xf numFmtId="0" fontId="52" fillId="0" borderId="11" xfId="48" applyFont="1" applyFill="1" applyBorder="1" applyAlignment="1" applyProtection="1">
      <alignment horizontal="center" vertical="center"/>
      <protection/>
    </xf>
    <xf numFmtId="41" fontId="53" fillId="0" borderId="11" xfId="48" applyNumberFormat="1" applyFont="1" applyFill="1" applyBorder="1" applyAlignment="1" applyProtection="1">
      <alignment horizontal="right" vertical="center"/>
      <protection/>
    </xf>
    <xf numFmtId="0" fontId="52" fillId="0" borderId="11" xfId="48" applyFont="1" applyFill="1" applyBorder="1" applyAlignment="1" applyProtection="1">
      <alignment horizontal="left" vertical="center"/>
      <protection/>
    </xf>
    <xf numFmtId="41" fontId="52" fillId="0" borderId="11" xfId="48" applyNumberFormat="1" applyFont="1" applyFill="1" applyBorder="1" applyAlignment="1" applyProtection="1">
      <alignment horizontal="right" vertical="center"/>
      <protection/>
    </xf>
    <xf numFmtId="0" fontId="53" fillId="0" borderId="11" xfId="48" applyFont="1" applyFill="1" applyBorder="1" applyAlignment="1" applyProtection="1">
      <alignment horizontal="center" vertical="center"/>
      <protection/>
    </xf>
    <xf numFmtId="49" fontId="52" fillId="0" borderId="11" xfId="58" applyNumberFormat="1" applyFont="1" applyFill="1" applyBorder="1" applyAlignment="1" applyProtection="1">
      <alignment horizontal="left" vertical="center"/>
      <protection/>
    </xf>
    <xf numFmtId="180" fontId="52" fillId="0" borderId="0" xfId="45" applyNumberFormat="1" applyFont="1" applyFill="1" applyAlignment="1">
      <alignment/>
      <protection locked="0"/>
    </xf>
    <xf numFmtId="2" fontId="52" fillId="0" borderId="11" xfId="48" applyNumberFormat="1" applyFont="1" applyFill="1" applyBorder="1" applyAlignment="1" applyProtection="1">
      <alignment horizontal="center" vertical="center"/>
      <protection/>
    </xf>
    <xf numFmtId="0" fontId="53" fillId="0" borderId="11" xfId="48" applyFont="1" applyFill="1" applyBorder="1" applyAlignment="1" applyProtection="1" quotePrefix="1">
      <alignment horizontal="center" vertical="center"/>
      <protection/>
    </xf>
    <xf numFmtId="0" fontId="52" fillId="0" borderId="11" xfId="48" applyFont="1" applyFill="1" applyBorder="1" applyAlignment="1" applyProtection="1" quotePrefix="1">
      <alignment horizontal="center" vertical="center"/>
      <protection/>
    </xf>
    <xf numFmtId="0" fontId="54" fillId="0" borderId="11" xfId="48" applyFont="1" applyFill="1" applyBorder="1" applyAlignment="1" applyProtection="1">
      <alignment horizontal="left" wrapText="1"/>
      <protection/>
    </xf>
    <xf numFmtId="180" fontId="54" fillId="0" borderId="11" xfId="45" applyNumberFormat="1" applyFont="1" applyFill="1" applyBorder="1" applyAlignment="1" applyProtection="1">
      <alignment horizontal="left"/>
      <protection locked="0"/>
    </xf>
    <xf numFmtId="0" fontId="55" fillId="0" borderId="11" xfId="48" applyFont="1" applyFill="1" applyBorder="1" applyAlignment="1" applyProtection="1">
      <alignment horizontal="left" wrapText="1"/>
      <protection/>
    </xf>
    <xf numFmtId="41" fontId="55" fillId="0" borderId="11" xfId="45" applyNumberFormat="1" applyFont="1" applyFill="1" applyBorder="1" applyAlignment="1" applyProtection="1">
      <alignment horizontal="right" vertical="center"/>
      <protection/>
    </xf>
    <xf numFmtId="41" fontId="54" fillId="0" borderId="11" xfId="45" applyNumberFormat="1" applyFont="1" applyFill="1" applyBorder="1" applyAlignment="1" applyProtection="1">
      <alignment horizontal="right" vertical="center"/>
      <protection/>
    </xf>
    <xf numFmtId="180" fontId="55" fillId="0" borderId="11" xfId="45" applyNumberFormat="1" applyFont="1" applyFill="1" applyBorder="1" applyAlignment="1" applyProtection="1">
      <alignment horizontal="left"/>
      <protection locked="0"/>
    </xf>
    <xf numFmtId="0" fontId="54" fillId="0" borderId="11" xfId="0" applyFont="1" applyFill="1" applyBorder="1" applyAlignment="1" quotePrefix="1">
      <alignment horizontal="center"/>
    </xf>
    <xf numFmtId="0" fontId="55" fillId="0" borderId="11" xfId="0" applyFont="1" applyFill="1" applyBorder="1" applyAlignment="1" quotePrefix="1">
      <alignment horizontal="center"/>
    </xf>
    <xf numFmtId="180" fontId="54" fillId="0" borderId="11" xfId="45" applyNumberFormat="1" applyFont="1" applyFill="1" applyBorder="1" applyAlignment="1">
      <alignment horizontal="right" vertical="center"/>
      <protection locked="0"/>
    </xf>
    <xf numFmtId="43" fontId="54" fillId="0" borderId="11" xfId="45" applyFont="1" applyFill="1" applyBorder="1" applyAlignment="1">
      <alignment horizontal="right" vertical="center"/>
      <protection locked="0"/>
    </xf>
    <xf numFmtId="43" fontId="55" fillId="0" borderId="11" xfId="45" applyFont="1" applyFill="1" applyBorder="1" applyAlignment="1">
      <alignment horizontal="right" vertical="center"/>
      <protection locked="0"/>
    </xf>
    <xf numFmtId="14" fontId="3" fillId="33" borderId="10" xfId="0" applyNumberFormat="1" applyFont="1" applyFill="1" applyBorder="1" applyAlignment="1">
      <alignment horizontal="center" vertical="justify"/>
    </xf>
    <xf numFmtId="0" fontId="54" fillId="0" borderId="11" xfId="48" applyFont="1" applyFill="1" applyBorder="1" applyAlignment="1" applyProtection="1">
      <alignment horizontal="center"/>
      <protection/>
    </xf>
    <xf numFmtId="0" fontId="55" fillId="0" borderId="11" xfId="48" applyFont="1" applyFill="1" applyBorder="1" applyAlignment="1" applyProtection="1">
      <alignment horizontal="center"/>
      <protection/>
    </xf>
    <xf numFmtId="0" fontId="55" fillId="0" borderId="11" xfId="48" applyFont="1" applyFill="1" applyBorder="1" applyAlignment="1" applyProtection="1">
      <alignment horizontal="center" vertical="center"/>
      <protection/>
    </xf>
    <xf numFmtId="0" fontId="54" fillId="0" borderId="11" xfId="48" applyFont="1" applyFill="1" applyBorder="1" applyAlignment="1" applyProtection="1">
      <alignment horizontal="center" vertical="center"/>
      <protection/>
    </xf>
    <xf numFmtId="41" fontId="55" fillId="0" borderId="11" xfId="48" applyNumberFormat="1" applyFont="1" applyFill="1" applyBorder="1" applyAlignment="1" applyProtection="1">
      <alignment horizontal="right" vertical="center"/>
      <protection/>
    </xf>
    <xf numFmtId="0" fontId="8" fillId="33" borderId="10" xfId="0" applyFont="1" applyFill="1" applyBorder="1" applyAlignment="1">
      <alignment horizontal="center" vertical="justify"/>
    </xf>
    <xf numFmtId="0" fontId="8" fillId="33" borderId="10" xfId="0" applyFont="1" applyFill="1" applyBorder="1" applyAlignment="1">
      <alignment horizontal="center" vertical="justify" wrapText="1"/>
    </xf>
    <xf numFmtId="0" fontId="9" fillId="0" borderId="0" xfId="0" applyFont="1" applyAlignment="1">
      <alignment/>
    </xf>
    <xf numFmtId="0" fontId="8" fillId="0" borderId="10" xfId="0" applyFont="1" applyBorder="1" applyAlignment="1">
      <alignment horizontal="left"/>
    </xf>
    <xf numFmtId="0" fontId="1" fillId="0" borderId="10" xfId="0" applyFont="1" applyBorder="1" applyAlignment="1">
      <alignment horizontal="left"/>
    </xf>
    <xf numFmtId="0" fontId="9" fillId="0" borderId="10" xfId="0" applyFont="1" applyBorder="1" applyAlignment="1">
      <alignment horizontal="left"/>
    </xf>
    <xf numFmtId="0" fontId="9" fillId="0" borderId="10" xfId="0" applyFont="1" applyBorder="1" applyAlignment="1">
      <alignment horizontal="left" wrapText="1"/>
    </xf>
    <xf numFmtId="0" fontId="8" fillId="0" borderId="10" xfId="0" applyFont="1" applyBorder="1" applyAlignment="1">
      <alignment horizontal="left" wrapText="1"/>
    </xf>
    <xf numFmtId="0" fontId="55" fillId="0" borderId="11" xfId="0" applyNumberFormat="1" applyFont="1" applyFill="1" applyBorder="1" applyAlignment="1" applyProtection="1">
      <alignment horizontal="left" vertical="center" wrapText="1"/>
      <protection/>
    </xf>
    <xf numFmtId="180" fontId="55" fillId="0" borderId="11" xfId="44" applyNumberFormat="1" applyFont="1" applyFill="1" applyBorder="1" applyAlignment="1">
      <alignment horizontal="right" vertical="center"/>
    </xf>
    <xf numFmtId="180" fontId="55" fillId="0" borderId="11" xfId="42" applyNumberFormat="1" applyFont="1" applyFill="1" applyBorder="1" applyAlignment="1" applyProtection="1">
      <alignment horizontal="right"/>
      <protection/>
    </xf>
    <xf numFmtId="10" fontId="55" fillId="0" borderId="11" xfId="61" applyNumberFormat="1" applyFont="1" applyFill="1" applyBorder="1" applyAlignment="1" applyProtection="1">
      <alignment horizontal="right"/>
      <protection locked="0"/>
    </xf>
    <xf numFmtId="180" fontId="8" fillId="34" borderId="11" xfId="44" applyNumberFormat="1" applyFont="1" applyFill="1" applyBorder="1" applyAlignment="1">
      <alignment horizontal="right" vertical="center"/>
    </xf>
    <xf numFmtId="43" fontId="8" fillId="34" borderId="11" xfId="42" applyNumberFormat="1" applyFont="1" applyFill="1" applyBorder="1" applyAlignment="1" applyProtection="1">
      <alignment horizontal="right" vertical="center"/>
      <protection locked="0"/>
    </xf>
    <xf numFmtId="180" fontId="8" fillId="34" borderId="11" xfId="42" applyNumberFormat="1" applyFont="1" applyFill="1" applyBorder="1" applyAlignment="1" applyProtection="1">
      <alignment horizontal="right"/>
      <protection/>
    </xf>
    <xf numFmtId="10" fontId="8" fillId="0" borderId="10" xfId="0" applyNumberFormat="1" applyFont="1" applyBorder="1" applyAlignment="1">
      <alignment horizontal="right"/>
    </xf>
    <xf numFmtId="0" fontId="55" fillId="0" borderId="11" xfId="0" applyNumberFormat="1" applyFont="1" applyFill="1" applyBorder="1" applyAlignment="1" applyProtection="1">
      <alignment horizontal="left" vertical="center" wrapText="1" indent="1"/>
      <protection/>
    </xf>
    <xf numFmtId="43" fontId="55" fillId="0" borderId="11" xfId="42" applyFont="1" applyFill="1" applyBorder="1" applyAlignment="1" applyProtection="1">
      <alignment horizontal="right" vertical="center"/>
      <protection locked="0"/>
    </xf>
    <xf numFmtId="0" fontId="54" fillId="0" borderId="11" xfId="0" applyNumberFormat="1" applyFont="1" applyFill="1" applyBorder="1" applyAlignment="1" applyProtection="1">
      <alignment horizontal="left" vertical="center" wrapText="1"/>
      <protection/>
    </xf>
    <xf numFmtId="180" fontId="54" fillId="0" borderId="11" xfId="42" applyNumberFormat="1" applyFont="1" applyFill="1" applyBorder="1" applyAlignment="1" applyProtection="1">
      <alignment horizontal="right"/>
      <protection/>
    </xf>
    <xf numFmtId="10" fontId="54" fillId="0" borderId="11" xfId="61" applyNumberFormat="1" applyFont="1" applyFill="1" applyBorder="1" applyAlignment="1" applyProtection="1">
      <alignment horizontal="right"/>
      <protection locked="0"/>
    </xf>
    <xf numFmtId="180" fontId="55" fillId="0" borderId="11" xfId="42" applyNumberFormat="1" applyFont="1" applyFill="1" applyBorder="1" applyAlignment="1" applyProtection="1">
      <alignment horizontal="right"/>
      <protection locked="0"/>
    </xf>
    <xf numFmtId="180" fontId="54" fillId="0" borderId="11" xfId="42" applyNumberFormat="1" applyFont="1" applyFill="1" applyBorder="1" applyAlignment="1" applyProtection="1">
      <alignment horizontal="right"/>
      <protection locked="0"/>
    </xf>
    <xf numFmtId="0" fontId="9" fillId="0" borderId="0" xfId="0" applyFont="1" applyAlignment="1">
      <alignment wrapText="1"/>
    </xf>
    <xf numFmtId="0" fontId="3" fillId="33" borderId="10" xfId="0" applyFont="1" applyFill="1" applyBorder="1" applyAlignment="1">
      <alignment horizontal="center" vertical="justify"/>
    </xf>
    <xf numFmtId="180" fontId="56" fillId="0" borderId="11" xfId="45" applyNumberFormat="1" applyFont="1" applyFill="1" applyBorder="1" applyAlignment="1" applyProtection="1">
      <alignment horizontal="right" vertical="center" wrapText="1"/>
      <protection locked="0"/>
    </xf>
    <xf numFmtId="41" fontId="57" fillId="0" borderId="11" xfId="45" applyNumberFormat="1" applyFont="1" applyFill="1" applyBorder="1" applyAlignment="1" applyProtection="1">
      <alignment horizontal="right" vertical="center"/>
      <protection/>
    </xf>
    <xf numFmtId="41" fontId="56" fillId="0" borderId="11" xfId="45" applyNumberFormat="1" applyFont="1" applyFill="1" applyBorder="1" applyAlignment="1" applyProtection="1">
      <alignment horizontal="right" vertical="center"/>
      <protection/>
    </xf>
    <xf numFmtId="0" fontId="1" fillId="0" borderId="0" xfId="0" applyFont="1" applyAlignment="1">
      <alignment horizontal="left"/>
    </xf>
    <xf numFmtId="0" fontId="3" fillId="0" borderId="0" xfId="0" applyFont="1" applyAlignment="1">
      <alignment horizontal="center" vertical="justify"/>
    </xf>
    <xf numFmtId="0" fontId="1" fillId="0" borderId="0" xfId="0" applyFont="1" applyAlignment="1">
      <alignment horizontal="left"/>
    </xf>
    <xf numFmtId="0" fontId="3" fillId="33" borderId="10" xfId="0" applyFont="1" applyFill="1" applyBorder="1" applyAlignment="1">
      <alignment horizontal="center" vertical="justify"/>
    </xf>
    <xf numFmtId="0" fontId="3" fillId="33" borderId="10" xfId="0" applyFont="1" applyFill="1" applyBorder="1" applyAlignment="1">
      <alignment horizontal="center" vertical="justify"/>
    </xf>
    <xf numFmtId="0" fontId="8" fillId="0" borderId="10"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urrency" xfId="46"/>
    <cellStyle name="Currency [0]" xfId="47"/>
    <cellStyle name="Currency [0] 2"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22"/>
  <sheetViews>
    <sheetView zoomScalePageLayoutView="0" workbookViewId="0" topLeftCell="A1">
      <selection activeCell="F14" sqref="F14"/>
    </sheetView>
  </sheetViews>
  <sheetFormatPr defaultColWidth="9.140625" defaultRowHeight="12.75"/>
  <cols>
    <col min="1" max="1" width="25.421875" style="0" customWidth="1"/>
    <col min="2" max="2" width="7.421875" style="0" customWidth="1"/>
    <col min="3" max="3" width="48.7109375" style="0" customWidth="1"/>
    <col min="4" max="4" width="36.00390625" style="0" customWidth="1"/>
    <col min="5" max="5" width="15.00390625" style="0" customWidth="1"/>
  </cols>
  <sheetData>
    <row r="1" spans="1:5" ht="15" customHeight="1">
      <c r="A1" s="75" t="s">
        <v>216</v>
      </c>
      <c r="B1" s="75"/>
      <c r="C1" s="75"/>
      <c r="D1" s="1" t="s">
        <v>0</v>
      </c>
      <c r="E1" s="1" t="s">
        <v>0</v>
      </c>
    </row>
    <row r="2" spans="1:5" ht="15" customHeight="1">
      <c r="A2" s="75" t="s">
        <v>217</v>
      </c>
      <c r="B2" s="75"/>
      <c r="C2" s="75"/>
      <c r="D2" s="1" t="s">
        <v>0</v>
      </c>
      <c r="E2" s="1" t="s">
        <v>0</v>
      </c>
    </row>
    <row r="3" spans="1:5" ht="27" customHeight="1">
      <c r="A3" s="1" t="s">
        <v>0</v>
      </c>
      <c r="B3" s="1" t="s">
        <v>0</v>
      </c>
      <c r="C3" s="2" t="s">
        <v>1</v>
      </c>
      <c r="D3" s="1"/>
      <c r="E3" s="1" t="s">
        <v>0</v>
      </c>
    </row>
    <row r="4" spans="1:5" ht="15" customHeight="1">
      <c r="A4" s="1" t="s">
        <v>0</v>
      </c>
      <c r="B4" s="1" t="s">
        <v>0</v>
      </c>
      <c r="C4" s="1" t="s">
        <v>0</v>
      </c>
      <c r="D4" s="1" t="s">
        <v>0</v>
      </c>
      <c r="E4" s="1" t="s">
        <v>0</v>
      </c>
    </row>
    <row r="5" spans="1:5" ht="15" customHeight="1">
      <c r="A5" s="1" t="s">
        <v>0</v>
      </c>
      <c r="B5" s="1" t="s">
        <v>0</v>
      </c>
      <c r="C5" s="3" t="s">
        <v>2</v>
      </c>
      <c r="D5" s="1">
        <v>2023</v>
      </c>
      <c r="E5" s="1" t="s">
        <v>0</v>
      </c>
    </row>
    <row r="6" spans="1:5" ht="15" customHeight="1">
      <c r="A6" s="1" t="s">
        <v>0</v>
      </c>
      <c r="B6" s="1" t="s">
        <v>0</v>
      </c>
      <c r="C6" s="1" t="s">
        <v>0</v>
      </c>
      <c r="D6" s="1" t="s">
        <v>0</v>
      </c>
      <c r="E6" s="1" t="s">
        <v>0</v>
      </c>
    </row>
    <row r="7" spans="1:5" ht="15" customHeight="1">
      <c r="A7" s="1" t="s">
        <v>0</v>
      </c>
      <c r="B7" s="1" t="s">
        <v>0</v>
      </c>
      <c r="C7" s="1" t="s">
        <v>0</v>
      </c>
      <c r="D7" s="1" t="s">
        <v>3</v>
      </c>
      <c r="E7" s="1" t="s">
        <v>0</v>
      </c>
    </row>
    <row r="8" spans="1:5" ht="15" customHeight="1">
      <c r="A8" s="1" t="s">
        <v>0</v>
      </c>
      <c r="B8" s="4" t="s">
        <v>4</v>
      </c>
      <c r="C8" s="4" t="s">
        <v>5</v>
      </c>
      <c r="D8" s="4" t="s">
        <v>6</v>
      </c>
      <c r="E8" s="1" t="s">
        <v>0</v>
      </c>
    </row>
    <row r="9" spans="1:5" ht="15" customHeight="1">
      <c r="A9" s="1" t="s">
        <v>0</v>
      </c>
      <c r="B9" s="5" t="s">
        <v>7</v>
      </c>
      <c r="C9" s="6" t="s">
        <v>8</v>
      </c>
      <c r="D9" s="6" t="s">
        <v>9</v>
      </c>
      <c r="E9" s="1" t="s">
        <v>0</v>
      </c>
    </row>
    <row r="10" spans="1:5" ht="15" customHeight="1">
      <c r="A10" s="1" t="s">
        <v>0</v>
      </c>
      <c r="B10" s="5" t="s">
        <v>10</v>
      </c>
      <c r="C10" s="6" t="s">
        <v>11</v>
      </c>
      <c r="D10" s="6" t="s">
        <v>12</v>
      </c>
      <c r="E10" s="1" t="s">
        <v>0</v>
      </c>
    </row>
    <row r="11" spans="1:5" ht="15" customHeight="1">
      <c r="A11" s="1" t="s">
        <v>0</v>
      </c>
      <c r="B11" s="5" t="s">
        <v>13</v>
      </c>
      <c r="C11" s="6" t="s">
        <v>14</v>
      </c>
      <c r="D11" s="6" t="s">
        <v>15</v>
      </c>
      <c r="E11" s="1" t="s">
        <v>0</v>
      </c>
    </row>
    <row r="12" spans="1:5" ht="15" customHeight="1">
      <c r="A12" s="1" t="s">
        <v>0</v>
      </c>
      <c r="B12" s="5" t="s">
        <v>16</v>
      </c>
      <c r="C12" s="6" t="s">
        <v>17</v>
      </c>
      <c r="D12" s="6" t="s">
        <v>18</v>
      </c>
      <c r="E12" s="1" t="s">
        <v>0</v>
      </c>
    </row>
    <row r="13" spans="1:5" ht="15" customHeight="1">
      <c r="A13" s="1" t="s">
        <v>0</v>
      </c>
      <c r="B13" s="5" t="s">
        <v>19</v>
      </c>
      <c r="C13" s="6" t="s">
        <v>20</v>
      </c>
      <c r="D13" s="6" t="s">
        <v>21</v>
      </c>
      <c r="E13" s="1" t="s">
        <v>0</v>
      </c>
    </row>
    <row r="14" spans="1:5" ht="15" customHeight="1">
      <c r="A14" s="1" t="s">
        <v>0</v>
      </c>
      <c r="B14" s="1" t="s">
        <v>0</v>
      </c>
      <c r="C14" s="1" t="s">
        <v>0</v>
      </c>
      <c r="D14" s="1" t="s">
        <v>0</v>
      </c>
      <c r="E14" s="1" t="s">
        <v>0</v>
      </c>
    </row>
    <row r="15" spans="1:5" ht="15" customHeight="1">
      <c r="A15" s="1" t="s">
        <v>0</v>
      </c>
      <c r="B15" s="1" t="s">
        <v>22</v>
      </c>
      <c r="C15" s="73" t="s">
        <v>23</v>
      </c>
      <c r="D15" s="73"/>
      <c r="E15" s="1" t="s">
        <v>0</v>
      </c>
    </row>
    <row r="16" spans="1:5" ht="15" customHeight="1">
      <c r="A16" s="1" t="s">
        <v>0</v>
      </c>
      <c r="B16" s="7" t="s">
        <v>0</v>
      </c>
      <c r="C16" s="73"/>
      <c r="D16" s="73"/>
      <c r="E16" s="1"/>
    </row>
    <row r="17" spans="1:5" ht="15" customHeight="1">
      <c r="A17" s="1" t="s">
        <v>0</v>
      </c>
      <c r="B17" s="1" t="s">
        <v>0</v>
      </c>
      <c r="C17" s="1" t="s">
        <v>0</v>
      </c>
      <c r="D17" s="1" t="s">
        <v>352</v>
      </c>
      <c r="E17" s="1" t="s">
        <v>0</v>
      </c>
    </row>
    <row r="18" spans="1:5" ht="15" customHeight="1">
      <c r="A18" s="1" t="s">
        <v>0</v>
      </c>
      <c r="B18" s="1" t="s">
        <v>0</v>
      </c>
      <c r="C18" s="1" t="s">
        <v>0</v>
      </c>
      <c r="D18" s="1" t="s">
        <v>0</v>
      </c>
      <c r="E18" s="1" t="s">
        <v>0</v>
      </c>
    </row>
    <row r="19" spans="1:5" ht="15" customHeight="1">
      <c r="A19" s="74" t="s">
        <v>24</v>
      </c>
      <c r="B19" s="74"/>
      <c r="C19" s="8" t="s">
        <v>25</v>
      </c>
      <c r="D19" s="74" t="s">
        <v>26</v>
      </c>
      <c r="E19" s="74" t="s">
        <v>27</v>
      </c>
    </row>
    <row r="20" spans="1:5" ht="15" customHeight="1">
      <c r="A20" s="74"/>
      <c r="B20" s="74"/>
      <c r="C20" s="8" t="s">
        <v>28</v>
      </c>
      <c r="D20" s="74"/>
      <c r="E20" s="74"/>
    </row>
    <row r="21" spans="1:5" ht="15" customHeight="1">
      <c r="A21" s="9" t="s">
        <v>29</v>
      </c>
      <c r="B21" s="9"/>
      <c r="C21" s="9" t="s">
        <v>30</v>
      </c>
      <c r="D21" s="9" t="s">
        <v>30</v>
      </c>
      <c r="E21" s="9" t="s">
        <v>29</v>
      </c>
    </row>
    <row r="22" spans="1:5" ht="15" customHeight="1">
      <c r="A22" s="8" t="s">
        <v>0</v>
      </c>
      <c r="B22" s="8" t="s">
        <v>0</v>
      </c>
      <c r="C22" s="8" t="s">
        <v>0</v>
      </c>
      <c r="D22" s="8" t="s">
        <v>0</v>
      </c>
      <c r="E22" s="8" t="s">
        <v>0</v>
      </c>
    </row>
  </sheetData>
  <sheetProtection/>
  <mergeCells count="7">
    <mergeCell ref="C15:D15"/>
    <mergeCell ref="C16:D16"/>
    <mergeCell ref="A19:B20"/>
    <mergeCell ref="D19:D20"/>
    <mergeCell ref="E19:E20"/>
    <mergeCell ref="A1:C1"/>
    <mergeCell ref="A2:C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38"/>
  <sheetViews>
    <sheetView zoomScalePageLayoutView="0" workbookViewId="0" topLeftCell="A1">
      <selection activeCell="D2" sqref="D2"/>
    </sheetView>
  </sheetViews>
  <sheetFormatPr defaultColWidth="9.140625" defaultRowHeight="12.75"/>
  <cols>
    <col min="1" max="1" width="68.421875" style="16" customWidth="1"/>
    <col min="2" max="2" width="9.140625" style="16" customWidth="1"/>
    <col min="3" max="3" width="10.00390625" style="16" customWidth="1"/>
    <col min="4" max="4" width="15.7109375" style="16" customWidth="1"/>
    <col min="5" max="6" width="15.421875" style="16" customWidth="1"/>
    <col min="7" max="7" width="16.140625" style="16" customWidth="1"/>
    <col min="8" max="8" width="6.8515625" style="16" customWidth="1"/>
    <col min="9" max="16384" width="9.140625" style="16" customWidth="1"/>
  </cols>
  <sheetData>
    <row r="1" spans="1:8" ht="15" customHeight="1">
      <c r="A1" s="76" t="s">
        <v>31</v>
      </c>
      <c r="B1" s="76" t="s">
        <v>32</v>
      </c>
      <c r="C1" s="76" t="s">
        <v>33</v>
      </c>
      <c r="D1" s="77" t="s">
        <v>345</v>
      </c>
      <c r="E1" s="76"/>
      <c r="F1" s="77" t="s">
        <v>341</v>
      </c>
      <c r="G1" s="76"/>
      <c r="H1" s="1"/>
    </row>
    <row r="2" spans="1:8" ht="15" customHeight="1">
      <c r="A2" s="76"/>
      <c r="B2" s="76"/>
      <c r="C2" s="76"/>
      <c r="D2" s="10" t="s">
        <v>36</v>
      </c>
      <c r="E2" s="15" t="s">
        <v>253</v>
      </c>
      <c r="F2" s="10" t="s">
        <v>36</v>
      </c>
      <c r="G2" s="15" t="s">
        <v>253</v>
      </c>
      <c r="H2" s="1"/>
    </row>
    <row r="3" spans="1:8" ht="15" customHeight="1">
      <c r="A3" s="17" t="s">
        <v>218</v>
      </c>
      <c r="B3" s="18" t="s">
        <v>37</v>
      </c>
      <c r="C3" s="18"/>
      <c r="D3" s="19">
        <v>4372609156</v>
      </c>
      <c r="E3" s="19">
        <v>4372609156</v>
      </c>
      <c r="F3" s="19">
        <v>4028832463</v>
      </c>
      <c r="G3" s="19">
        <v>4028832463</v>
      </c>
      <c r="H3" s="1"/>
    </row>
    <row r="4" spans="1:8" ht="15" customHeight="1">
      <c r="A4" s="20" t="s">
        <v>219</v>
      </c>
      <c r="B4" s="18" t="s">
        <v>38</v>
      </c>
      <c r="C4" s="18"/>
      <c r="D4" s="21">
        <v>4580904230</v>
      </c>
      <c r="E4" s="21">
        <v>4580904230</v>
      </c>
      <c r="F4" s="21">
        <v>2805663958</v>
      </c>
      <c r="G4" s="21">
        <v>2805663958</v>
      </c>
      <c r="H4" s="1"/>
    </row>
    <row r="5" spans="1:8" ht="15" customHeight="1">
      <c r="A5" s="20" t="s">
        <v>220</v>
      </c>
      <c r="B5" s="18" t="s">
        <v>39</v>
      </c>
      <c r="C5" s="18"/>
      <c r="D5" s="21">
        <v>255440773</v>
      </c>
      <c r="E5" s="21">
        <v>255440773</v>
      </c>
      <c r="F5" s="21">
        <v>1696175535</v>
      </c>
      <c r="G5" s="21">
        <v>1696175535</v>
      </c>
      <c r="H5" s="1"/>
    </row>
    <row r="6" spans="1:8" ht="15" customHeight="1">
      <c r="A6" s="20" t="s">
        <v>221</v>
      </c>
      <c r="B6" s="18" t="s">
        <v>40</v>
      </c>
      <c r="C6" s="18"/>
      <c r="D6" s="21">
        <v>-603938400</v>
      </c>
      <c r="E6" s="21">
        <v>-603938400</v>
      </c>
      <c r="F6" s="21">
        <v>169277345</v>
      </c>
      <c r="G6" s="21">
        <v>169277345</v>
      </c>
      <c r="H6" s="1"/>
    </row>
    <row r="7" spans="1:8" ht="15" customHeight="1">
      <c r="A7" s="20" t="s">
        <v>222</v>
      </c>
      <c r="B7" s="18" t="s">
        <v>41</v>
      </c>
      <c r="C7" s="18"/>
      <c r="D7" s="21">
        <v>140202553</v>
      </c>
      <c r="E7" s="21">
        <v>140202553</v>
      </c>
      <c r="F7" s="21">
        <v>-643106293</v>
      </c>
      <c r="G7" s="21">
        <v>-643106293</v>
      </c>
      <c r="H7" s="1"/>
    </row>
    <row r="8" spans="1:8" ht="15" customHeight="1">
      <c r="A8" s="20" t="s">
        <v>223</v>
      </c>
      <c r="B8" s="18" t="s">
        <v>42</v>
      </c>
      <c r="C8" s="18"/>
      <c r="D8" s="21"/>
      <c r="E8" s="21"/>
      <c r="F8" s="21"/>
      <c r="G8" s="21"/>
      <c r="H8" s="1"/>
    </row>
    <row r="9" spans="1:8" ht="15" customHeight="1">
      <c r="A9" s="20" t="s">
        <v>224</v>
      </c>
      <c r="B9" s="18" t="s">
        <v>43</v>
      </c>
      <c r="C9" s="18"/>
      <c r="D9" s="21"/>
      <c r="E9" s="21"/>
      <c r="F9" s="21"/>
      <c r="G9" s="21"/>
      <c r="H9" s="1"/>
    </row>
    <row r="10" spans="1:8" ht="15" customHeight="1">
      <c r="A10" s="20" t="s">
        <v>225</v>
      </c>
      <c r="B10" s="18" t="s">
        <v>44</v>
      </c>
      <c r="C10" s="18"/>
      <c r="D10" s="21"/>
      <c r="E10" s="21"/>
      <c r="F10" s="21">
        <v>821918</v>
      </c>
      <c r="G10" s="21">
        <v>821918</v>
      </c>
      <c r="H10" s="1"/>
    </row>
    <row r="11" spans="1:8" ht="15" customHeight="1">
      <c r="A11" s="20" t="s">
        <v>226</v>
      </c>
      <c r="B11" s="18" t="s">
        <v>45</v>
      </c>
      <c r="C11" s="18"/>
      <c r="D11" s="21"/>
      <c r="E11" s="21"/>
      <c r="F11" s="21"/>
      <c r="G11" s="21"/>
      <c r="H11" s="1"/>
    </row>
    <row r="12" spans="1:8" ht="15" customHeight="1">
      <c r="A12" s="17" t="s">
        <v>227</v>
      </c>
      <c r="B12" s="18" t="s">
        <v>46</v>
      </c>
      <c r="C12" s="18"/>
      <c r="D12" s="19">
        <v>16357174</v>
      </c>
      <c r="E12" s="19">
        <v>16357174</v>
      </c>
      <c r="F12" s="19">
        <v>7636083</v>
      </c>
      <c r="G12" s="19">
        <v>7636083</v>
      </c>
      <c r="H12" s="1"/>
    </row>
    <row r="13" spans="1:8" ht="15" customHeight="1">
      <c r="A13" s="20" t="s">
        <v>228</v>
      </c>
      <c r="B13" s="18" t="s">
        <v>47</v>
      </c>
      <c r="C13" s="18"/>
      <c r="D13" s="13">
        <v>16357174</v>
      </c>
      <c r="E13" s="13">
        <v>16357174</v>
      </c>
      <c r="F13" s="13">
        <v>7636083</v>
      </c>
      <c r="G13" s="13">
        <v>7636083</v>
      </c>
      <c r="H13" s="1"/>
    </row>
    <row r="14" spans="1:8" ht="15" customHeight="1">
      <c r="A14" s="20" t="s">
        <v>229</v>
      </c>
      <c r="B14" s="18" t="s">
        <v>48</v>
      </c>
      <c r="C14" s="18"/>
      <c r="D14" s="21"/>
      <c r="E14" s="21"/>
      <c r="F14" s="21"/>
      <c r="G14" s="21"/>
      <c r="H14" s="1"/>
    </row>
    <row r="15" spans="1:8" ht="15" customHeight="1">
      <c r="A15" s="20" t="s">
        <v>230</v>
      </c>
      <c r="B15" s="18" t="s">
        <v>49</v>
      </c>
      <c r="C15" s="18"/>
      <c r="D15" s="21"/>
      <c r="E15" s="21"/>
      <c r="F15" s="21"/>
      <c r="G15" s="21"/>
      <c r="H15" s="1"/>
    </row>
    <row r="16" spans="1:8" ht="15" customHeight="1">
      <c r="A16" s="20" t="s">
        <v>231</v>
      </c>
      <c r="B16" s="18" t="s">
        <v>50</v>
      </c>
      <c r="C16" s="18"/>
      <c r="D16" s="21"/>
      <c r="E16" s="21"/>
      <c r="F16" s="21"/>
      <c r="G16" s="21"/>
      <c r="H16" s="1"/>
    </row>
    <row r="17" spans="1:8" ht="15" customHeight="1">
      <c r="A17" s="20" t="s">
        <v>232</v>
      </c>
      <c r="B17" s="18" t="s">
        <v>51</v>
      </c>
      <c r="C17" s="18"/>
      <c r="D17" s="21"/>
      <c r="E17" s="21"/>
      <c r="F17" s="21"/>
      <c r="G17" s="21"/>
      <c r="H17" s="1"/>
    </row>
    <row r="18" spans="1:8" ht="15" customHeight="1">
      <c r="A18" s="17" t="s">
        <v>233</v>
      </c>
      <c r="B18" s="22" t="s">
        <v>52</v>
      </c>
      <c r="C18" s="22"/>
      <c r="D18" s="19">
        <v>686789370</v>
      </c>
      <c r="E18" s="19">
        <v>686789370</v>
      </c>
      <c r="F18" s="19">
        <v>715415216</v>
      </c>
      <c r="G18" s="19">
        <v>715415216</v>
      </c>
      <c r="H18" s="1"/>
    </row>
    <row r="19" spans="1:8" ht="15" customHeight="1">
      <c r="A19" s="20" t="s">
        <v>234</v>
      </c>
      <c r="B19" s="18" t="s">
        <v>53</v>
      </c>
      <c r="C19" s="18"/>
      <c r="D19" s="21">
        <v>350611423</v>
      </c>
      <c r="E19" s="21">
        <v>350611423</v>
      </c>
      <c r="F19" s="21">
        <v>382996645</v>
      </c>
      <c r="G19" s="21">
        <v>382996645</v>
      </c>
      <c r="H19" s="1"/>
    </row>
    <row r="20" spans="1:8" ht="15" customHeight="1">
      <c r="A20" s="20" t="s">
        <v>235</v>
      </c>
      <c r="B20" s="18" t="s">
        <v>54</v>
      </c>
      <c r="C20" s="18"/>
      <c r="D20" s="21">
        <v>90981661</v>
      </c>
      <c r="E20" s="21">
        <v>90981661</v>
      </c>
      <c r="F20" s="21">
        <v>90517414</v>
      </c>
      <c r="G20" s="21">
        <v>90517414</v>
      </c>
      <c r="H20" s="1"/>
    </row>
    <row r="21" spans="1:8" ht="15" customHeight="1">
      <c r="A21" s="20" t="s">
        <v>236</v>
      </c>
      <c r="B21" s="18" t="s">
        <v>55</v>
      </c>
      <c r="C21" s="18"/>
      <c r="D21" s="21">
        <v>33000000</v>
      </c>
      <c r="E21" s="21">
        <v>33000000</v>
      </c>
      <c r="F21" s="21">
        <v>33000000</v>
      </c>
      <c r="G21" s="21">
        <v>33000000</v>
      </c>
      <c r="H21" s="1"/>
    </row>
    <row r="22" spans="1:8" ht="15" customHeight="1">
      <c r="A22" s="20" t="s">
        <v>237</v>
      </c>
      <c r="B22" s="18" t="s">
        <v>56</v>
      </c>
      <c r="C22" s="18"/>
      <c r="D22" s="21">
        <v>99000000</v>
      </c>
      <c r="E22" s="21">
        <v>99000000</v>
      </c>
      <c r="F22" s="21">
        <v>99000000</v>
      </c>
      <c r="G22" s="21">
        <v>99000000</v>
      </c>
      <c r="H22" s="1"/>
    </row>
    <row r="23" spans="1:8" ht="15" customHeight="1">
      <c r="A23" s="23" t="s">
        <v>238</v>
      </c>
      <c r="B23" s="18" t="s">
        <v>57</v>
      </c>
      <c r="C23" s="18"/>
      <c r="D23" s="21">
        <v>66000000</v>
      </c>
      <c r="E23" s="21">
        <v>66000000</v>
      </c>
      <c r="F23" s="21">
        <v>66000000</v>
      </c>
      <c r="G23" s="21">
        <v>66000000</v>
      </c>
      <c r="H23" s="1"/>
    </row>
    <row r="24" spans="1:8" ht="15" customHeight="1">
      <c r="A24" s="20" t="s">
        <v>58</v>
      </c>
      <c r="B24" s="18">
        <v>20.6</v>
      </c>
      <c r="C24" s="18"/>
      <c r="D24" s="21">
        <v>1100000</v>
      </c>
      <c r="E24" s="24">
        <v>1100000</v>
      </c>
      <c r="F24" s="21">
        <v>1100000</v>
      </c>
      <c r="G24" s="21">
        <v>1100000</v>
      </c>
      <c r="H24" s="1"/>
    </row>
    <row r="25" spans="1:8" ht="15" customHeight="1">
      <c r="A25" s="20" t="s">
        <v>239</v>
      </c>
      <c r="B25" s="18">
        <v>20.7</v>
      </c>
      <c r="C25" s="18"/>
      <c r="D25" s="21"/>
      <c r="E25" s="21"/>
      <c r="F25" s="21"/>
      <c r="G25" s="21"/>
      <c r="H25" s="1"/>
    </row>
    <row r="26" spans="1:8" ht="15" customHeight="1">
      <c r="A26" s="20" t="s">
        <v>240</v>
      </c>
      <c r="B26" s="18">
        <v>20.8</v>
      </c>
      <c r="C26" s="18"/>
      <c r="D26" s="21">
        <v>40910963</v>
      </c>
      <c r="E26" s="21">
        <v>40910963</v>
      </c>
      <c r="F26" s="21">
        <v>38183579</v>
      </c>
      <c r="G26" s="21">
        <v>38183579</v>
      </c>
      <c r="H26" s="1"/>
    </row>
    <row r="27" spans="1:8" ht="15" customHeight="1">
      <c r="A27" s="20" t="s">
        <v>241</v>
      </c>
      <c r="B27" s="18">
        <v>20.9</v>
      </c>
      <c r="C27" s="18"/>
      <c r="D27" s="21"/>
      <c r="E27" s="21"/>
      <c r="F27" s="21"/>
      <c r="G27" s="21"/>
      <c r="H27" s="1"/>
    </row>
    <row r="28" spans="1:8" ht="15" customHeight="1">
      <c r="A28" s="20" t="s">
        <v>243</v>
      </c>
      <c r="B28" s="25">
        <v>20.1</v>
      </c>
      <c r="C28" s="18"/>
      <c r="D28" s="21">
        <v>5185323</v>
      </c>
      <c r="E28" s="21">
        <v>5185323</v>
      </c>
      <c r="F28" s="21">
        <v>4617578</v>
      </c>
      <c r="G28" s="21">
        <v>4617578</v>
      </c>
      <c r="H28" s="1"/>
    </row>
    <row r="29" spans="1:8" ht="15" customHeight="1">
      <c r="A29" s="17" t="s">
        <v>244</v>
      </c>
      <c r="B29" s="26" t="s">
        <v>59</v>
      </c>
      <c r="C29" s="22"/>
      <c r="D29" s="19">
        <v>3669462612</v>
      </c>
      <c r="E29" s="19">
        <v>3669462612</v>
      </c>
      <c r="F29" s="19">
        <v>3305781164</v>
      </c>
      <c r="G29" s="19">
        <v>3305781164</v>
      </c>
      <c r="H29" s="1"/>
    </row>
    <row r="30" spans="1:8" ht="15" customHeight="1">
      <c r="A30" s="17" t="s">
        <v>245</v>
      </c>
      <c r="B30" s="26" t="s">
        <v>60</v>
      </c>
      <c r="C30" s="22"/>
      <c r="D30" s="19"/>
      <c r="E30" s="19"/>
      <c r="F30" s="19"/>
      <c r="G30" s="19"/>
      <c r="H30" s="1"/>
    </row>
    <row r="31" spans="1:8" ht="15" customHeight="1">
      <c r="A31" s="20" t="s">
        <v>246</v>
      </c>
      <c r="B31" s="27" t="s">
        <v>61</v>
      </c>
      <c r="C31" s="18"/>
      <c r="D31" s="21"/>
      <c r="E31" s="21"/>
      <c r="F31" s="21"/>
      <c r="G31" s="21"/>
      <c r="H31" s="1"/>
    </row>
    <row r="32" spans="1:8" ht="15" customHeight="1">
      <c r="A32" s="20" t="s">
        <v>247</v>
      </c>
      <c r="B32" s="27" t="s">
        <v>62</v>
      </c>
      <c r="C32" s="18"/>
      <c r="D32" s="21"/>
      <c r="E32" s="21"/>
      <c r="F32" s="21"/>
      <c r="G32" s="21"/>
      <c r="H32" s="1"/>
    </row>
    <row r="33" spans="1:8" ht="15" customHeight="1">
      <c r="A33" s="17" t="s">
        <v>248</v>
      </c>
      <c r="B33" s="26" t="s">
        <v>63</v>
      </c>
      <c r="C33" s="22"/>
      <c r="D33" s="19">
        <v>3669462612</v>
      </c>
      <c r="E33" s="19">
        <v>3669462612</v>
      </c>
      <c r="F33" s="19">
        <v>3305781164</v>
      </c>
      <c r="G33" s="19">
        <v>3305781164</v>
      </c>
      <c r="H33" s="1"/>
    </row>
    <row r="34" spans="1:8" ht="15" customHeight="1">
      <c r="A34" s="20" t="s">
        <v>249</v>
      </c>
      <c r="B34" s="27" t="s">
        <v>64</v>
      </c>
      <c r="C34" s="18"/>
      <c r="D34" s="21">
        <v>3529260059</v>
      </c>
      <c r="E34" s="21">
        <v>3529260059</v>
      </c>
      <c r="F34" s="21">
        <v>3948887457</v>
      </c>
      <c r="G34" s="21">
        <v>3948887457</v>
      </c>
      <c r="H34" s="1"/>
    </row>
    <row r="35" spans="1:8" ht="15" customHeight="1">
      <c r="A35" s="20" t="s">
        <v>250</v>
      </c>
      <c r="B35" s="27" t="s">
        <v>65</v>
      </c>
      <c r="C35" s="18"/>
      <c r="D35" s="21">
        <v>140202553</v>
      </c>
      <c r="E35" s="21">
        <v>140202553</v>
      </c>
      <c r="F35" s="21">
        <v>-643106293</v>
      </c>
      <c r="G35" s="21">
        <v>-643106293</v>
      </c>
      <c r="H35" s="1"/>
    </row>
    <row r="36" spans="1:8" ht="15" customHeight="1">
      <c r="A36" s="17" t="s">
        <v>251</v>
      </c>
      <c r="B36" s="26" t="s">
        <v>66</v>
      </c>
      <c r="C36" s="22"/>
      <c r="D36" s="19"/>
      <c r="E36" s="19"/>
      <c r="F36" s="19"/>
      <c r="G36" s="19"/>
      <c r="H36" s="1"/>
    </row>
    <row r="37" spans="1:8" ht="15" customHeight="1">
      <c r="A37" s="17" t="s">
        <v>252</v>
      </c>
      <c r="B37" s="26" t="s">
        <v>67</v>
      </c>
      <c r="C37" s="22"/>
      <c r="D37" s="19">
        <v>3669462612</v>
      </c>
      <c r="E37" s="19">
        <v>3669462612</v>
      </c>
      <c r="F37" s="19">
        <v>3305781164</v>
      </c>
      <c r="G37" s="19">
        <v>3305781164</v>
      </c>
      <c r="H37" s="1"/>
    </row>
    <row r="38" spans="1:8" ht="15" customHeight="1">
      <c r="A38" s="1" t="s">
        <v>0</v>
      </c>
      <c r="B38" s="1" t="s">
        <v>0</v>
      </c>
      <c r="C38" s="1" t="s">
        <v>0</v>
      </c>
      <c r="D38" s="1" t="s">
        <v>0</v>
      </c>
      <c r="E38" s="1" t="s">
        <v>0</v>
      </c>
      <c r="F38" s="1" t="s">
        <v>0</v>
      </c>
      <c r="G38" s="1" t="s">
        <v>0</v>
      </c>
      <c r="H38" s="1"/>
    </row>
  </sheetData>
  <sheetProtection/>
  <protectedRanges>
    <protectedRange sqref="C15:E15" name="Range1_2"/>
    <protectedRange sqref="F36:G37" name="Range1_14_1"/>
  </protectedRanges>
  <mergeCells count="5">
    <mergeCell ref="A1:A2"/>
    <mergeCell ref="B1:B2"/>
    <mergeCell ref="C1:C2"/>
    <mergeCell ref="D1:E1"/>
    <mergeCell ref="F1:G1"/>
  </mergeCells>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45"/>
  <sheetViews>
    <sheetView zoomScalePageLayoutView="0" workbookViewId="0" topLeftCell="A16">
      <selection activeCell="A22" sqref="A22"/>
    </sheetView>
  </sheetViews>
  <sheetFormatPr defaultColWidth="9.140625" defaultRowHeight="26.25" customHeight="1"/>
  <cols>
    <col min="1" max="1" width="66.421875" style="0" customWidth="1"/>
    <col min="2" max="2" width="6.8515625" style="0" customWidth="1"/>
    <col min="3" max="3" width="21.00390625" style="0" customWidth="1"/>
    <col min="4" max="4" width="18.421875" style="0" customWidth="1"/>
    <col min="5" max="5" width="18.7109375" style="0" customWidth="1"/>
  </cols>
  <sheetData>
    <row r="1" spans="1:5" ht="39" customHeight="1">
      <c r="A1" s="10" t="s">
        <v>31</v>
      </c>
      <c r="B1" s="10" t="s">
        <v>32</v>
      </c>
      <c r="C1" s="10" t="s">
        <v>33</v>
      </c>
      <c r="D1" s="39" t="s">
        <v>343</v>
      </c>
      <c r="E1" s="39" t="s">
        <v>344</v>
      </c>
    </row>
    <row r="2" spans="1:5" s="16" customFormat="1" ht="26.25" customHeight="1">
      <c r="A2" s="11" t="s">
        <v>68</v>
      </c>
      <c r="B2" s="6" t="s">
        <v>69</v>
      </c>
      <c r="C2" s="6" t="s">
        <v>0</v>
      </c>
      <c r="D2" s="6" t="s">
        <v>0</v>
      </c>
      <c r="E2" s="6" t="s">
        <v>0</v>
      </c>
    </row>
    <row r="3" spans="1:5" s="16" customFormat="1" ht="26.25" customHeight="1">
      <c r="A3" s="28" t="s">
        <v>254</v>
      </c>
      <c r="B3" s="40" t="s">
        <v>70</v>
      </c>
      <c r="C3" s="29"/>
      <c r="D3" s="70">
        <v>14448860090</v>
      </c>
      <c r="E3" s="70">
        <v>11380078151</v>
      </c>
    </row>
    <row r="4" spans="1:5" s="16" customFormat="1" ht="26.25" customHeight="1">
      <c r="A4" s="30" t="s">
        <v>255</v>
      </c>
      <c r="B4" s="41" t="s">
        <v>71</v>
      </c>
      <c r="C4" s="42"/>
      <c r="D4" s="71">
        <v>6448860090</v>
      </c>
      <c r="E4" s="71">
        <v>380078151</v>
      </c>
    </row>
    <row r="5" spans="1:5" s="16" customFormat="1" ht="26.25" customHeight="1">
      <c r="A5" s="30" t="s">
        <v>256</v>
      </c>
      <c r="B5" s="41" t="s">
        <v>72</v>
      </c>
      <c r="C5" s="42"/>
      <c r="D5" s="71">
        <v>8000000000</v>
      </c>
      <c r="E5" s="71">
        <v>11000000000</v>
      </c>
    </row>
    <row r="6" spans="1:5" s="16" customFormat="1" ht="26.25" customHeight="1">
      <c r="A6" s="28" t="s">
        <v>257</v>
      </c>
      <c r="B6" s="40" t="s">
        <v>73</v>
      </c>
      <c r="C6" s="43"/>
      <c r="D6" s="72">
        <v>67482091660</v>
      </c>
      <c r="E6" s="72">
        <v>100933956276</v>
      </c>
    </row>
    <row r="7" spans="1:5" s="16" customFormat="1" ht="26.25" customHeight="1">
      <c r="A7" s="30" t="s">
        <v>258</v>
      </c>
      <c r="B7" s="41" t="s">
        <v>74</v>
      </c>
      <c r="C7" s="42"/>
      <c r="D7" s="31">
        <v>67482091660</v>
      </c>
      <c r="E7" s="31">
        <v>100933956276</v>
      </c>
    </row>
    <row r="8" spans="1:5" s="16" customFormat="1" ht="26.25" customHeight="1">
      <c r="A8" s="30" t="s">
        <v>259</v>
      </c>
      <c r="B8" s="41" t="s">
        <v>75</v>
      </c>
      <c r="C8" s="33"/>
      <c r="D8" s="31" t="s">
        <v>242</v>
      </c>
      <c r="E8" s="31" t="s">
        <v>242</v>
      </c>
    </row>
    <row r="9" spans="1:5" s="16" customFormat="1" ht="26.25" customHeight="1">
      <c r="A9" s="28" t="s">
        <v>260</v>
      </c>
      <c r="B9" s="34" t="s">
        <v>76</v>
      </c>
      <c r="C9" s="29"/>
      <c r="D9" s="32">
        <v>1628954729</v>
      </c>
      <c r="E9" s="32">
        <v>2144666830</v>
      </c>
    </row>
    <row r="10" spans="1:5" s="16" customFormat="1" ht="26.25" customHeight="1">
      <c r="A10" s="30" t="s">
        <v>261</v>
      </c>
      <c r="B10" s="41" t="s">
        <v>77</v>
      </c>
      <c r="C10" s="33"/>
      <c r="D10" s="31" t="s">
        <v>242</v>
      </c>
      <c r="E10" s="31" t="s">
        <v>242</v>
      </c>
    </row>
    <row r="11" spans="1:5" s="16" customFormat="1" ht="26.25" customHeight="1">
      <c r="A11" s="30" t="s">
        <v>262</v>
      </c>
      <c r="B11" s="35" t="s">
        <v>78</v>
      </c>
      <c r="C11" s="33"/>
      <c r="D11" s="31" t="s">
        <v>242</v>
      </c>
      <c r="E11" s="31" t="s">
        <v>242</v>
      </c>
    </row>
    <row r="12" spans="1:5" s="16" customFormat="1" ht="26.25" customHeight="1">
      <c r="A12" s="30" t="s">
        <v>263</v>
      </c>
      <c r="B12" s="41" t="s">
        <v>79</v>
      </c>
      <c r="C12" s="42"/>
      <c r="D12" s="31">
        <v>1628954729</v>
      </c>
      <c r="E12" s="31">
        <v>2144666830</v>
      </c>
    </row>
    <row r="13" spans="1:5" s="16" customFormat="1" ht="26.25" customHeight="1">
      <c r="A13" s="30" t="s">
        <v>264</v>
      </c>
      <c r="B13" s="41" t="s">
        <v>80</v>
      </c>
      <c r="C13" s="42"/>
      <c r="D13" s="31" t="s">
        <v>242</v>
      </c>
      <c r="E13" s="31" t="s">
        <v>242</v>
      </c>
    </row>
    <row r="14" spans="1:5" s="16" customFormat="1" ht="26.25" customHeight="1">
      <c r="A14" s="30" t="s">
        <v>265</v>
      </c>
      <c r="B14" s="41" t="s">
        <v>81</v>
      </c>
      <c r="C14" s="42"/>
      <c r="D14" s="31" t="s">
        <v>242</v>
      </c>
      <c r="E14" s="31" t="s">
        <v>242</v>
      </c>
    </row>
    <row r="15" spans="1:5" s="16" customFormat="1" ht="26.25" customHeight="1">
      <c r="A15" s="30" t="s">
        <v>266</v>
      </c>
      <c r="B15" s="41" t="s">
        <v>82</v>
      </c>
      <c r="C15" s="42"/>
      <c r="D15" s="31">
        <v>1628954729</v>
      </c>
      <c r="E15" s="31">
        <v>2144666830</v>
      </c>
    </row>
    <row r="16" spans="1:5" s="16" customFormat="1" ht="26.25" customHeight="1">
      <c r="A16" s="30" t="s">
        <v>267</v>
      </c>
      <c r="B16" s="41" t="s">
        <v>83</v>
      </c>
      <c r="C16" s="42"/>
      <c r="D16" s="31" t="s">
        <v>242</v>
      </c>
      <c r="E16" s="31" t="s">
        <v>242</v>
      </c>
    </row>
    <row r="17" spans="1:5" s="16" customFormat="1" ht="26.25" customHeight="1">
      <c r="A17" s="30" t="s">
        <v>268</v>
      </c>
      <c r="B17" s="41" t="s">
        <v>84</v>
      </c>
      <c r="C17" s="42"/>
      <c r="D17" s="31" t="s">
        <v>242</v>
      </c>
      <c r="E17" s="31" t="s">
        <v>242</v>
      </c>
    </row>
    <row r="18" spans="1:5" s="16" customFormat="1" ht="26.25" customHeight="1">
      <c r="A18" s="28" t="s">
        <v>269</v>
      </c>
      <c r="B18" s="40" t="s">
        <v>85</v>
      </c>
      <c r="C18" s="43"/>
      <c r="D18" s="36">
        <v>83559906479</v>
      </c>
      <c r="E18" s="32">
        <v>114458701257</v>
      </c>
    </row>
    <row r="19" spans="1:5" s="16" customFormat="1" ht="26.25" customHeight="1">
      <c r="A19" s="28" t="s">
        <v>270</v>
      </c>
      <c r="B19" s="40" t="s">
        <v>86</v>
      </c>
      <c r="C19" s="43"/>
      <c r="D19" s="32" t="s">
        <v>242</v>
      </c>
      <c r="E19" s="32" t="s">
        <v>242</v>
      </c>
    </row>
    <row r="20" spans="1:5" s="16" customFormat="1" ht="26.25" customHeight="1">
      <c r="A20" s="30" t="s">
        <v>271</v>
      </c>
      <c r="B20" s="41" t="s">
        <v>87</v>
      </c>
      <c r="C20" s="42"/>
      <c r="D20" s="31" t="s">
        <v>242</v>
      </c>
      <c r="E20" s="31" t="s">
        <v>242</v>
      </c>
    </row>
    <row r="21" spans="1:5" s="16" customFormat="1" ht="26.25" customHeight="1">
      <c r="A21" s="30" t="s">
        <v>272</v>
      </c>
      <c r="B21" s="41" t="s">
        <v>88</v>
      </c>
      <c r="C21" s="42"/>
      <c r="D21" s="31" t="s">
        <v>242</v>
      </c>
      <c r="E21" s="31" t="s">
        <v>242</v>
      </c>
    </row>
    <row r="22" spans="1:5" s="16" customFormat="1" ht="26.25" customHeight="1">
      <c r="A22" s="30" t="s">
        <v>273</v>
      </c>
      <c r="B22" s="41" t="s">
        <v>89</v>
      </c>
      <c r="C22" s="42"/>
      <c r="D22" s="31">
        <v>81182872</v>
      </c>
      <c r="E22" s="44">
        <v>296517548</v>
      </c>
    </row>
    <row r="23" spans="1:5" s="16" customFormat="1" ht="26.25" customHeight="1">
      <c r="A23" s="30" t="s">
        <v>274</v>
      </c>
      <c r="B23" s="41" t="s">
        <v>90</v>
      </c>
      <c r="C23" s="42"/>
      <c r="D23" s="44">
        <v>27642925</v>
      </c>
      <c r="E23" s="44">
        <v>58732663</v>
      </c>
    </row>
    <row r="24" spans="1:5" s="16" customFormat="1" ht="26.25" customHeight="1">
      <c r="A24" s="30" t="s">
        <v>275</v>
      </c>
      <c r="B24" s="41" t="s">
        <v>91</v>
      </c>
      <c r="C24" s="42"/>
      <c r="D24" s="31" t="s">
        <v>242</v>
      </c>
      <c r="E24" s="31" t="s">
        <v>242</v>
      </c>
    </row>
    <row r="25" spans="1:5" s="16" customFormat="1" ht="26.25" customHeight="1">
      <c r="A25" s="30" t="s">
        <v>276</v>
      </c>
      <c r="B25" s="41" t="s">
        <v>92</v>
      </c>
      <c r="C25" s="42"/>
      <c r="D25" s="31">
        <v>40737653</v>
      </c>
      <c r="E25" s="31">
        <v>94888317</v>
      </c>
    </row>
    <row r="26" spans="1:5" s="16" customFormat="1" ht="26.25" customHeight="1">
      <c r="A26" s="30" t="s">
        <v>277</v>
      </c>
      <c r="B26" s="41" t="s">
        <v>93</v>
      </c>
      <c r="C26" s="42"/>
      <c r="D26" s="31">
        <v>24209600</v>
      </c>
      <c r="E26" s="31">
        <v>252000000</v>
      </c>
    </row>
    <row r="27" spans="1:5" s="16" customFormat="1" ht="26.25" customHeight="1">
      <c r="A27" s="30" t="s">
        <v>278</v>
      </c>
      <c r="B27" s="41" t="s">
        <v>94</v>
      </c>
      <c r="C27" s="42"/>
      <c r="D27" s="31">
        <v>5132993</v>
      </c>
      <c r="E27" s="31">
        <v>3011657</v>
      </c>
    </row>
    <row r="28" spans="1:5" s="16" customFormat="1" ht="26.25" customHeight="1">
      <c r="A28" s="30" t="s">
        <v>279</v>
      </c>
      <c r="B28" s="41" t="s">
        <v>95</v>
      </c>
      <c r="C28" s="42"/>
      <c r="D28" s="31">
        <v>584593084</v>
      </c>
      <c r="E28" s="31">
        <v>476453574</v>
      </c>
    </row>
    <row r="29" spans="1:5" s="16" customFormat="1" ht="26.25" customHeight="1">
      <c r="A29" s="30" t="s">
        <v>280</v>
      </c>
      <c r="B29" s="41" t="s">
        <v>96</v>
      </c>
      <c r="C29" s="42"/>
      <c r="D29" s="31">
        <v>1</v>
      </c>
      <c r="E29" s="31">
        <v>1</v>
      </c>
    </row>
    <row r="30" spans="1:5" s="16" customFormat="1" ht="26.25" customHeight="1">
      <c r="A30" s="28" t="s">
        <v>281</v>
      </c>
      <c r="B30" s="40" t="s">
        <v>97</v>
      </c>
      <c r="C30" s="43"/>
      <c r="D30" s="32">
        <v>763499128</v>
      </c>
      <c r="E30" s="32">
        <v>1181603760</v>
      </c>
    </row>
    <row r="31" spans="1:5" s="16" customFormat="1" ht="26.25" customHeight="1">
      <c r="A31" s="28" t="s">
        <v>282</v>
      </c>
      <c r="B31" s="40" t="s">
        <v>98</v>
      </c>
      <c r="C31" s="43"/>
      <c r="D31" s="32">
        <v>82796407351</v>
      </c>
      <c r="E31" s="32">
        <v>113277097497</v>
      </c>
    </row>
    <row r="32" spans="1:5" s="16" customFormat="1" ht="26.25" customHeight="1">
      <c r="A32" s="30" t="s">
        <v>283</v>
      </c>
      <c r="B32" s="41" t="s">
        <v>99</v>
      </c>
      <c r="C32" s="42"/>
      <c r="D32" s="31">
        <v>64831881000</v>
      </c>
      <c r="E32" s="31">
        <v>91940321500</v>
      </c>
    </row>
    <row r="33" spans="1:5" s="16" customFormat="1" ht="26.25" customHeight="1">
      <c r="A33" s="30" t="s">
        <v>284</v>
      </c>
      <c r="B33" s="41" t="s">
        <v>100</v>
      </c>
      <c r="C33" s="42"/>
      <c r="D33" s="31">
        <v>292195826100</v>
      </c>
      <c r="E33" s="31">
        <v>283793596500</v>
      </c>
    </row>
    <row r="34" spans="1:5" s="16" customFormat="1" ht="26.25" customHeight="1">
      <c r="A34" s="30" t="s">
        <v>285</v>
      </c>
      <c r="B34" s="41" t="s">
        <v>101</v>
      </c>
      <c r="C34" s="42"/>
      <c r="D34" s="31">
        <v>-227363945100</v>
      </c>
      <c r="E34" s="31">
        <v>-191853275000</v>
      </c>
    </row>
    <row r="35" spans="1:5" s="16" customFormat="1" ht="26.25" customHeight="1">
      <c r="A35" s="30" t="s">
        <v>286</v>
      </c>
      <c r="B35" s="41" t="s">
        <v>102</v>
      </c>
      <c r="C35" s="42"/>
      <c r="D35" s="31">
        <v>-4738795036</v>
      </c>
      <c r="E35" s="31">
        <v>2302917222</v>
      </c>
    </row>
    <row r="36" spans="1:5" s="16" customFormat="1" ht="26.25" customHeight="1">
      <c r="A36" s="30" t="s">
        <v>287</v>
      </c>
      <c r="B36" s="41" t="s">
        <v>103</v>
      </c>
      <c r="C36" s="42"/>
      <c r="D36" s="31">
        <v>22703321387</v>
      </c>
      <c r="E36" s="31">
        <v>19033858775</v>
      </c>
    </row>
    <row r="37" spans="1:5" s="16" customFormat="1" ht="26.25" customHeight="1">
      <c r="A37" s="28" t="s">
        <v>288</v>
      </c>
      <c r="B37" s="40" t="s">
        <v>104</v>
      </c>
      <c r="C37" s="43"/>
      <c r="D37" s="37">
        <v>12770.94</v>
      </c>
      <c r="E37" s="37">
        <v>12320.72</v>
      </c>
    </row>
    <row r="38" spans="1:5" s="16" customFormat="1" ht="26.25" customHeight="1">
      <c r="A38" s="28" t="s">
        <v>289</v>
      </c>
      <c r="B38" s="40" t="s">
        <v>105</v>
      </c>
      <c r="C38" s="43"/>
      <c r="D38" s="37" t="s">
        <v>242</v>
      </c>
      <c r="E38" s="37" t="s">
        <v>242</v>
      </c>
    </row>
    <row r="39" spans="1:5" s="16" customFormat="1" ht="26.25" customHeight="1">
      <c r="A39" s="30" t="s">
        <v>290</v>
      </c>
      <c r="B39" s="41" t="s">
        <v>106</v>
      </c>
      <c r="C39" s="42"/>
      <c r="D39" s="38" t="s">
        <v>242</v>
      </c>
      <c r="E39" s="38" t="s">
        <v>242</v>
      </c>
    </row>
    <row r="40" spans="1:5" s="16" customFormat="1" ht="26.25" customHeight="1">
      <c r="A40" s="30" t="s">
        <v>291</v>
      </c>
      <c r="B40" s="41" t="s">
        <v>107</v>
      </c>
      <c r="C40" s="42"/>
      <c r="D40" s="38" t="s">
        <v>242</v>
      </c>
      <c r="E40" s="38" t="s">
        <v>242</v>
      </c>
    </row>
    <row r="41" spans="1:5" s="16" customFormat="1" ht="26.25" customHeight="1">
      <c r="A41" s="28" t="s">
        <v>292</v>
      </c>
      <c r="B41" s="40" t="s">
        <v>108</v>
      </c>
      <c r="C41" s="43"/>
      <c r="D41" s="37" t="s">
        <v>242</v>
      </c>
      <c r="E41" s="37" t="s">
        <v>242</v>
      </c>
    </row>
    <row r="42" spans="1:5" s="16" customFormat="1" ht="26.25" customHeight="1">
      <c r="A42" s="30" t="s">
        <v>293</v>
      </c>
      <c r="B42" s="41" t="s">
        <v>109</v>
      </c>
      <c r="C42" s="42"/>
      <c r="D42" s="38" t="s">
        <v>242</v>
      </c>
      <c r="E42" s="38" t="s">
        <v>242</v>
      </c>
    </row>
    <row r="43" spans="1:5" s="16" customFormat="1" ht="26.25" customHeight="1">
      <c r="A43" s="30" t="s">
        <v>294</v>
      </c>
      <c r="B43" s="41" t="s">
        <v>110</v>
      </c>
      <c r="C43" s="42"/>
      <c r="D43" s="38" t="s">
        <v>242</v>
      </c>
      <c r="E43" s="38" t="s">
        <v>242</v>
      </c>
    </row>
    <row r="44" spans="1:5" s="16" customFormat="1" ht="26.25" customHeight="1">
      <c r="A44" s="30" t="s">
        <v>295</v>
      </c>
      <c r="B44" s="41" t="s">
        <v>111</v>
      </c>
      <c r="C44" s="42"/>
      <c r="D44" s="38" t="s">
        <v>242</v>
      </c>
      <c r="E44" s="38" t="s">
        <v>242</v>
      </c>
    </row>
    <row r="45" spans="1:5" s="16" customFormat="1" ht="26.25" customHeight="1">
      <c r="A45" s="30" t="s">
        <v>296</v>
      </c>
      <c r="B45" s="41" t="s">
        <v>112</v>
      </c>
      <c r="C45" s="42"/>
      <c r="D45" s="38">
        <v>6483188.1</v>
      </c>
      <c r="E45" s="38">
        <v>9194032.15</v>
      </c>
    </row>
    <row r="46" s="16" customFormat="1" ht="26.25" customHeight="1"/>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1">
      <selection activeCell="F14" sqref="F14"/>
    </sheetView>
  </sheetViews>
  <sheetFormatPr defaultColWidth="9.140625" defaultRowHeight="12.75"/>
  <cols>
    <col min="1" max="1" width="84.7109375" style="0" customWidth="1"/>
    <col min="2" max="2" width="6.8515625" style="0" customWidth="1"/>
    <col min="3" max="3" width="20.8515625" style="0" customWidth="1"/>
    <col min="4" max="4" width="18.57421875" style="0" customWidth="1"/>
    <col min="5" max="5" width="18.8515625" style="0" customWidth="1"/>
  </cols>
  <sheetData>
    <row r="1" spans="1:5" ht="15" customHeight="1">
      <c r="A1" s="10" t="s">
        <v>31</v>
      </c>
      <c r="B1" s="10" t="s">
        <v>32</v>
      </c>
      <c r="C1" s="10" t="s">
        <v>33</v>
      </c>
      <c r="D1" s="10" t="s">
        <v>34</v>
      </c>
      <c r="E1" s="10" t="s">
        <v>35</v>
      </c>
    </row>
    <row r="2" spans="1:5" ht="15" customHeight="1">
      <c r="A2" s="11" t="s">
        <v>113</v>
      </c>
      <c r="B2" s="6" t="s">
        <v>69</v>
      </c>
      <c r="C2" s="6" t="s">
        <v>0</v>
      </c>
      <c r="D2" s="6" t="s">
        <v>0</v>
      </c>
      <c r="E2" s="6" t="s">
        <v>0</v>
      </c>
    </row>
    <row r="3" spans="1:5" ht="15" customHeight="1">
      <c r="A3" s="6" t="s">
        <v>114</v>
      </c>
      <c r="B3" s="6" t="s">
        <v>37</v>
      </c>
      <c r="C3" s="6" t="s">
        <v>0</v>
      </c>
      <c r="D3" s="6" t="s">
        <v>0</v>
      </c>
      <c r="E3" s="6" t="s">
        <v>0</v>
      </c>
    </row>
    <row r="4" spans="1:5" ht="15" customHeight="1">
      <c r="A4" s="6" t="s">
        <v>115</v>
      </c>
      <c r="B4" s="6" t="s">
        <v>38</v>
      </c>
      <c r="C4" s="6" t="s">
        <v>0</v>
      </c>
      <c r="D4" s="6" t="s">
        <v>0</v>
      </c>
      <c r="E4" s="6" t="s">
        <v>0</v>
      </c>
    </row>
    <row r="5" spans="1:5" ht="15" customHeight="1">
      <c r="A5" s="6" t="s">
        <v>116</v>
      </c>
      <c r="B5" s="6" t="s">
        <v>39</v>
      </c>
      <c r="C5" s="6" t="s">
        <v>0</v>
      </c>
      <c r="D5" s="6" t="s">
        <v>0</v>
      </c>
      <c r="E5" s="6" t="s">
        <v>0</v>
      </c>
    </row>
    <row r="6" spans="1:5" ht="15" customHeight="1">
      <c r="A6" s="6" t="s">
        <v>117</v>
      </c>
      <c r="B6" s="6" t="s">
        <v>40</v>
      </c>
      <c r="C6" s="6" t="s">
        <v>0</v>
      </c>
      <c r="D6" s="6" t="s">
        <v>0</v>
      </c>
      <c r="E6" s="6" t="s">
        <v>0</v>
      </c>
    </row>
    <row r="7" spans="1:5" ht="15" customHeight="1">
      <c r="A7" s="6" t="s">
        <v>118</v>
      </c>
      <c r="B7" s="6" t="s">
        <v>41</v>
      </c>
      <c r="C7" s="6" t="s">
        <v>0</v>
      </c>
      <c r="D7" s="6" t="s">
        <v>0</v>
      </c>
      <c r="E7" s="6" t="s">
        <v>0</v>
      </c>
    </row>
    <row r="8" spans="1:5" ht="15" customHeight="1">
      <c r="A8" s="6" t="s">
        <v>119</v>
      </c>
      <c r="B8" s="6" t="s">
        <v>42</v>
      </c>
      <c r="C8" s="6" t="s">
        <v>0</v>
      </c>
      <c r="D8" s="6" t="s">
        <v>0</v>
      </c>
      <c r="E8" s="6" t="s">
        <v>0</v>
      </c>
    </row>
    <row r="9" spans="1:5" ht="15" customHeight="1">
      <c r="A9" s="6" t="s">
        <v>120</v>
      </c>
      <c r="B9" s="6" t="s">
        <v>43</v>
      </c>
      <c r="C9" s="6" t="s">
        <v>0</v>
      </c>
      <c r="D9" s="6" t="s">
        <v>0</v>
      </c>
      <c r="E9" s="6" t="s">
        <v>0</v>
      </c>
    </row>
    <row r="10" spans="1:5" ht="15" customHeight="1">
      <c r="A10" s="6" t="s">
        <v>121</v>
      </c>
      <c r="B10" s="6" t="s">
        <v>44</v>
      </c>
      <c r="C10" s="6" t="s">
        <v>0</v>
      </c>
      <c r="D10" s="6" t="s">
        <v>0</v>
      </c>
      <c r="E10" s="6" t="s">
        <v>0</v>
      </c>
    </row>
    <row r="11" spans="1:5" ht="15" customHeight="1">
      <c r="A11" s="6" t="s">
        <v>122</v>
      </c>
      <c r="B11" s="6" t="s">
        <v>45</v>
      </c>
      <c r="C11" s="6" t="s">
        <v>0</v>
      </c>
      <c r="D11" s="6" t="s">
        <v>0</v>
      </c>
      <c r="E11" s="6" t="s">
        <v>0</v>
      </c>
    </row>
    <row r="12" spans="1:5" ht="15" customHeight="1">
      <c r="A12" s="6" t="s">
        <v>123</v>
      </c>
      <c r="B12" s="6" t="s">
        <v>46</v>
      </c>
      <c r="C12" s="6" t="s">
        <v>0</v>
      </c>
      <c r="D12" s="6" t="s">
        <v>0</v>
      </c>
      <c r="E12" s="6" t="s">
        <v>0</v>
      </c>
    </row>
    <row r="13" spans="1:5" ht="15" customHeight="1">
      <c r="A13" s="6" t="s">
        <v>124</v>
      </c>
      <c r="B13" s="6" t="s">
        <v>52</v>
      </c>
      <c r="C13" s="6" t="s">
        <v>0</v>
      </c>
      <c r="D13" s="6" t="s">
        <v>0</v>
      </c>
      <c r="E13" s="6" t="s">
        <v>0</v>
      </c>
    </row>
    <row r="14" spans="1:5" ht="15" customHeight="1">
      <c r="A14" s="11" t="s">
        <v>125</v>
      </c>
      <c r="B14" s="6" t="s">
        <v>86</v>
      </c>
      <c r="C14" s="6" t="s">
        <v>0</v>
      </c>
      <c r="D14" s="6" t="s">
        <v>0</v>
      </c>
      <c r="E14" s="6" t="s">
        <v>0</v>
      </c>
    </row>
    <row r="15" spans="1:5" ht="15" customHeight="1">
      <c r="A15" s="6" t="s">
        <v>126</v>
      </c>
      <c r="B15" s="6" t="s">
        <v>127</v>
      </c>
      <c r="C15" s="6" t="s">
        <v>0</v>
      </c>
      <c r="D15" s="6" t="s">
        <v>0</v>
      </c>
      <c r="E15" s="6" t="s">
        <v>0</v>
      </c>
    </row>
    <row r="16" spans="1:5" ht="15" customHeight="1">
      <c r="A16" s="6" t="s">
        <v>128</v>
      </c>
      <c r="B16" s="6" t="s">
        <v>129</v>
      </c>
      <c r="C16" s="6" t="s">
        <v>0</v>
      </c>
      <c r="D16" s="6" t="s">
        <v>0</v>
      </c>
      <c r="E16" s="6" t="s">
        <v>0</v>
      </c>
    </row>
    <row r="17" spans="1:5" ht="15" customHeight="1">
      <c r="A17" s="6" t="s">
        <v>130</v>
      </c>
      <c r="B17" s="6" t="s">
        <v>59</v>
      </c>
      <c r="C17" s="6" t="s">
        <v>0</v>
      </c>
      <c r="D17" s="6" t="s">
        <v>0</v>
      </c>
      <c r="E17" s="6" t="s">
        <v>0</v>
      </c>
    </row>
    <row r="18" spans="1:5" ht="15" customHeight="1">
      <c r="A18" s="6" t="s">
        <v>131</v>
      </c>
      <c r="B18" s="6" t="s">
        <v>60</v>
      </c>
      <c r="C18" s="6" t="s">
        <v>0</v>
      </c>
      <c r="D18" s="6" t="s">
        <v>0</v>
      </c>
      <c r="E18" s="6" t="s">
        <v>0</v>
      </c>
    </row>
    <row r="19" spans="1:5" ht="15" customHeight="1">
      <c r="A19" s="6" t="s">
        <v>132</v>
      </c>
      <c r="B19" s="6" t="s">
        <v>133</v>
      </c>
      <c r="C19" s="6" t="s">
        <v>0</v>
      </c>
      <c r="D19" s="6" t="s">
        <v>0</v>
      </c>
      <c r="E19" s="6" t="s">
        <v>0</v>
      </c>
    </row>
    <row r="20" spans="1:5" ht="15" customHeight="1">
      <c r="A20" s="6" t="s">
        <v>134</v>
      </c>
      <c r="B20" s="6" t="s">
        <v>63</v>
      </c>
      <c r="C20" s="6" t="s">
        <v>0</v>
      </c>
      <c r="D20" s="6" t="s">
        <v>0</v>
      </c>
      <c r="E20" s="6" t="s">
        <v>0</v>
      </c>
    </row>
    <row r="21" spans="1:5" ht="15" customHeight="1">
      <c r="A21" s="11" t="s">
        <v>135</v>
      </c>
      <c r="B21" s="6" t="s">
        <v>66</v>
      </c>
      <c r="C21" s="6" t="s">
        <v>0</v>
      </c>
      <c r="D21" s="6" t="s">
        <v>0</v>
      </c>
      <c r="E21" s="6" t="s">
        <v>0</v>
      </c>
    </row>
    <row r="22" spans="1:5" ht="15" customHeight="1">
      <c r="A22" s="11" t="s">
        <v>136</v>
      </c>
      <c r="B22" s="6" t="s">
        <v>137</v>
      </c>
      <c r="C22" s="6" t="s">
        <v>0</v>
      </c>
      <c r="D22" s="6" t="s">
        <v>0</v>
      </c>
      <c r="E22" s="6" t="s">
        <v>0</v>
      </c>
    </row>
    <row r="23" spans="1:5" ht="15" customHeight="1">
      <c r="A23" s="6" t="s">
        <v>138</v>
      </c>
      <c r="B23" s="6" t="s">
        <v>139</v>
      </c>
      <c r="C23" s="6" t="s">
        <v>0</v>
      </c>
      <c r="D23" s="6" t="s">
        <v>0</v>
      </c>
      <c r="E23" s="6" t="s">
        <v>0</v>
      </c>
    </row>
    <row r="24" spans="1:5" ht="15" customHeight="1">
      <c r="A24" s="6" t="s">
        <v>140</v>
      </c>
      <c r="B24" s="6" t="s">
        <v>141</v>
      </c>
      <c r="C24" s="6" t="s">
        <v>0</v>
      </c>
      <c r="D24" s="6" t="s">
        <v>0</v>
      </c>
      <c r="E24" s="6" t="s">
        <v>0</v>
      </c>
    </row>
    <row r="25" spans="1:5" ht="15" customHeight="1">
      <c r="A25" s="6" t="s">
        <v>142</v>
      </c>
      <c r="B25" s="6" t="s">
        <v>143</v>
      </c>
      <c r="C25" s="6" t="s">
        <v>0</v>
      </c>
      <c r="D25" s="6" t="s">
        <v>0</v>
      </c>
      <c r="E25" s="6" t="s">
        <v>0</v>
      </c>
    </row>
    <row r="26" spans="1:5" ht="15" customHeight="1">
      <c r="A26" s="6" t="s">
        <v>144</v>
      </c>
      <c r="B26" s="6" t="s">
        <v>145</v>
      </c>
      <c r="C26" s="6" t="s">
        <v>0</v>
      </c>
      <c r="D26" s="6" t="s">
        <v>0</v>
      </c>
      <c r="E26" s="6" t="s">
        <v>0</v>
      </c>
    </row>
    <row r="27" spans="1:5" ht="15" customHeight="1">
      <c r="A27" s="11" t="s">
        <v>146</v>
      </c>
      <c r="B27" s="6" t="s">
        <v>147</v>
      </c>
      <c r="C27" s="6" t="s">
        <v>0</v>
      </c>
      <c r="D27" s="6" t="s">
        <v>0</v>
      </c>
      <c r="E27" s="6" t="s">
        <v>0</v>
      </c>
    </row>
    <row r="28" spans="1:5" ht="15" customHeight="1">
      <c r="A28" s="6" t="s">
        <v>148</v>
      </c>
      <c r="B28" s="6" t="s">
        <v>149</v>
      </c>
      <c r="C28" s="6"/>
      <c r="D28" s="6"/>
      <c r="E28" s="6"/>
    </row>
    <row r="29" spans="1:5" ht="15" customHeight="1">
      <c r="A29" s="6" t="s">
        <v>140</v>
      </c>
      <c r="B29" s="6" t="s">
        <v>150</v>
      </c>
      <c r="C29" s="6"/>
      <c r="D29" s="6"/>
      <c r="E29" s="6"/>
    </row>
    <row r="30" spans="1:5" ht="15" customHeight="1">
      <c r="A30" s="6" t="s">
        <v>151</v>
      </c>
      <c r="B30" s="6" t="s">
        <v>152</v>
      </c>
      <c r="C30" s="6"/>
      <c r="D30" s="6"/>
      <c r="E30" s="6"/>
    </row>
    <row r="31" spans="1:5" ht="15" customHeight="1">
      <c r="A31" s="6" t="s">
        <v>144</v>
      </c>
      <c r="B31" s="6" t="s">
        <v>153</v>
      </c>
      <c r="C31" s="6"/>
      <c r="D31" s="6"/>
      <c r="E31" s="6"/>
    </row>
    <row r="32" spans="1:5" ht="15" customHeight="1">
      <c r="A32" s="11" t="s">
        <v>154</v>
      </c>
      <c r="B32" s="6" t="s">
        <v>155</v>
      </c>
      <c r="C32" s="6"/>
      <c r="D32" s="6"/>
      <c r="E32" s="6"/>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11"/>
  <sheetViews>
    <sheetView tabSelected="1" zoomScalePageLayoutView="0" workbookViewId="0" topLeftCell="A1">
      <selection activeCell="E2" sqref="E2"/>
    </sheetView>
  </sheetViews>
  <sheetFormatPr defaultColWidth="9.140625" defaultRowHeight="12.75"/>
  <cols>
    <col min="1" max="2" width="6.8515625" style="0" customWidth="1"/>
    <col min="3" max="3" width="69.7109375" style="0" customWidth="1"/>
    <col min="4" max="4" width="10.28125" style="0" customWidth="1"/>
    <col min="5" max="5" width="15.57421875" style="0" customWidth="1"/>
    <col min="6" max="6" width="18.8515625" style="0" customWidth="1"/>
  </cols>
  <sheetData>
    <row r="1" spans="1:6" ht="15" customHeight="1">
      <c r="A1" s="76" t="s">
        <v>4</v>
      </c>
      <c r="B1" s="76"/>
      <c r="C1" s="10" t="s">
        <v>5</v>
      </c>
      <c r="D1" s="10" t="s">
        <v>156</v>
      </c>
      <c r="E1" s="14" t="s">
        <v>345</v>
      </c>
      <c r="F1" s="14" t="s">
        <v>341</v>
      </c>
    </row>
    <row r="2" spans="1:6" ht="15" customHeight="1">
      <c r="A2" s="76" t="s">
        <v>157</v>
      </c>
      <c r="B2" s="76"/>
      <c r="C2" s="10" t="s">
        <v>158</v>
      </c>
      <c r="D2" s="10" t="s">
        <v>0</v>
      </c>
      <c r="E2" s="10" t="s">
        <v>7</v>
      </c>
      <c r="F2" s="10" t="s">
        <v>10</v>
      </c>
    </row>
    <row r="3" spans="1:6" ht="15" customHeight="1">
      <c r="A3" s="11" t="s">
        <v>69</v>
      </c>
      <c r="B3" s="11" t="s">
        <v>0</v>
      </c>
      <c r="C3" s="11" t="s">
        <v>159</v>
      </c>
      <c r="D3" s="11" t="s">
        <v>160</v>
      </c>
      <c r="E3" s="6">
        <v>113277097497</v>
      </c>
      <c r="F3" s="6">
        <v>130022815957</v>
      </c>
    </row>
    <row r="4" spans="1:6" ht="15" customHeight="1">
      <c r="A4" s="11" t="s">
        <v>86</v>
      </c>
      <c r="B4" s="11" t="s">
        <v>0</v>
      </c>
      <c r="C4" s="11" t="s">
        <v>161</v>
      </c>
      <c r="D4" s="11" t="s">
        <v>162</v>
      </c>
      <c r="E4" s="6">
        <v>3669462612</v>
      </c>
      <c r="F4" s="6">
        <v>3305781164</v>
      </c>
    </row>
    <row r="5" spans="1:6" ht="15" customHeight="1">
      <c r="A5" s="6" t="s">
        <v>0</v>
      </c>
      <c r="B5" s="6" t="s">
        <v>163</v>
      </c>
      <c r="C5" s="6" t="s">
        <v>164</v>
      </c>
      <c r="D5" s="6" t="s">
        <v>165</v>
      </c>
      <c r="E5" s="6">
        <v>3669462612</v>
      </c>
      <c r="F5" s="6">
        <v>3305781164</v>
      </c>
    </row>
    <row r="6" spans="1:6" ht="15" customHeight="1">
      <c r="A6" s="6" t="s">
        <v>0</v>
      </c>
      <c r="B6" s="6" t="s">
        <v>166</v>
      </c>
      <c r="C6" s="6" t="s">
        <v>167</v>
      </c>
      <c r="D6" s="6" t="s">
        <v>168</v>
      </c>
      <c r="E6" s="6">
        <v>0</v>
      </c>
      <c r="F6" s="6">
        <v>0</v>
      </c>
    </row>
    <row r="7" spans="1:6" ht="15" customHeight="1">
      <c r="A7" s="11" t="s">
        <v>169</v>
      </c>
      <c r="B7" s="11" t="s">
        <v>0</v>
      </c>
      <c r="C7" s="11" t="s">
        <v>170</v>
      </c>
      <c r="D7" s="11" t="s">
        <v>171</v>
      </c>
      <c r="E7" s="6">
        <v>-34150152758</v>
      </c>
      <c r="F7" s="6">
        <v>-41109898410</v>
      </c>
    </row>
    <row r="8" spans="1:6" ht="15" customHeight="1">
      <c r="A8" s="6" t="s">
        <v>0</v>
      </c>
      <c r="B8" s="6" t="s">
        <v>172</v>
      </c>
      <c r="C8" s="6" t="s">
        <v>173</v>
      </c>
      <c r="D8" s="6" t="s">
        <v>174</v>
      </c>
      <c r="E8" s="6">
        <v>10538787718</v>
      </c>
      <c r="F8" s="6">
        <v>32888909970</v>
      </c>
    </row>
    <row r="9" spans="1:6" ht="15" customHeight="1">
      <c r="A9" s="6" t="s">
        <v>0</v>
      </c>
      <c r="B9" s="6" t="s">
        <v>175</v>
      </c>
      <c r="C9" s="6" t="s">
        <v>176</v>
      </c>
      <c r="D9" s="6" t="s">
        <v>177</v>
      </c>
      <c r="E9" s="6">
        <v>-44688940476</v>
      </c>
      <c r="F9" s="6">
        <v>-73998808380</v>
      </c>
    </row>
    <row r="10" spans="1:6" ht="15" customHeight="1">
      <c r="A10" s="11" t="s">
        <v>178</v>
      </c>
      <c r="B10" s="11" t="s">
        <v>0</v>
      </c>
      <c r="C10" s="11" t="s">
        <v>179</v>
      </c>
      <c r="D10" s="11" t="s">
        <v>180</v>
      </c>
      <c r="E10" s="6">
        <v>82796407351</v>
      </c>
      <c r="F10" s="6">
        <v>92218698711</v>
      </c>
    </row>
    <row r="11" spans="1:6" ht="15" customHeight="1">
      <c r="A11" s="12" t="s">
        <v>0</v>
      </c>
      <c r="B11" s="12"/>
      <c r="C11" s="12" t="s">
        <v>0</v>
      </c>
      <c r="D11" s="12" t="s">
        <v>0</v>
      </c>
      <c r="E11" s="12" t="s">
        <v>0</v>
      </c>
      <c r="F11" s="12" t="s">
        <v>0</v>
      </c>
    </row>
  </sheetData>
  <sheetProtection/>
  <mergeCells count="2">
    <mergeCell ref="A1:B1"/>
    <mergeCell ref="A2:B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7"/>
  <sheetViews>
    <sheetView zoomScalePageLayoutView="0" workbookViewId="0" topLeftCell="A1">
      <selection activeCell="F41" sqref="F41"/>
    </sheetView>
  </sheetViews>
  <sheetFormatPr defaultColWidth="9.140625" defaultRowHeight="12.75"/>
  <cols>
    <col min="1" max="1" width="6.8515625" style="47" customWidth="1"/>
    <col min="2" max="2" width="31.7109375" style="68" customWidth="1"/>
    <col min="3" max="3" width="10.28125" style="47" customWidth="1"/>
    <col min="4" max="4" width="15.140625" style="47" customWidth="1"/>
    <col min="5" max="5" width="22.28125" style="47" customWidth="1"/>
    <col min="6" max="6" width="24.7109375" style="47" customWidth="1"/>
    <col min="7" max="7" width="15.7109375" style="47" customWidth="1"/>
    <col min="8" max="16384" width="9.140625" style="47" customWidth="1"/>
  </cols>
  <sheetData>
    <row r="1" spans="1:7" ht="38.25">
      <c r="A1" s="45" t="s">
        <v>4</v>
      </c>
      <c r="B1" s="46" t="s">
        <v>297</v>
      </c>
      <c r="C1" s="45" t="s">
        <v>156</v>
      </c>
      <c r="D1" s="45" t="s">
        <v>298</v>
      </c>
      <c r="E1" s="45" t="s">
        <v>299</v>
      </c>
      <c r="F1" s="45" t="s">
        <v>300</v>
      </c>
      <c r="G1" s="45" t="s">
        <v>301</v>
      </c>
    </row>
    <row r="2" spans="1:7" ht="12.75">
      <c r="A2" s="48" t="s">
        <v>69</v>
      </c>
      <c r="B2" s="78" t="s">
        <v>302</v>
      </c>
      <c r="C2" s="78"/>
      <c r="D2" s="78"/>
      <c r="E2" s="78"/>
      <c r="F2" s="78"/>
      <c r="G2" s="78"/>
    </row>
    <row r="3" spans="1:7" ht="15" customHeight="1">
      <c r="A3" s="49" t="s">
        <v>181</v>
      </c>
      <c r="B3" s="49" t="s">
        <v>181</v>
      </c>
      <c r="C3" s="49" t="s">
        <v>181</v>
      </c>
      <c r="D3" s="49" t="s">
        <v>181</v>
      </c>
      <c r="E3" s="49" t="s">
        <v>181</v>
      </c>
      <c r="F3" s="49" t="s">
        <v>181</v>
      </c>
      <c r="G3" s="49" t="s">
        <v>181</v>
      </c>
    </row>
    <row r="4" spans="1:7" ht="12.75">
      <c r="A4" s="50"/>
      <c r="B4" s="51" t="s">
        <v>182</v>
      </c>
      <c r="C4" s="50" t="s">
        <v>303</v>
      </c>
      <c r="D4" s="50"/>
      <c r="E4" s="50"/>
      <c r="F4" s="50"/>
      <c r="G4" s="50"/>
    </row>
    <row r="5" spans="1:7" ht="25.5">
      <c r="A5" s="48" t="s">
        <v>86</v>
      </c>
      <c r="B5" s="52" t="s">
        <v>304</v>
      </c>
      <c r="C5" s="48" t="s">
        <v>305</v>
      </c>
      <c r="D5" s="48"/>
      <c r="E5" s="48"/>
      <c r="F5" s="48"/>
      <c r="G5" s="48"/>
    </row>
    <row r="6" spans="1:7" ht="15" customHeight="1">
      <c r="A6" s="49" t="s">
        <v>181</v>
      </c>
      <c r="B6" s="49" t="s">
        <v>181</v>
      </c>
      <c r="C6" s="49" t="s">
        <v>181</v>
      </c>
      <c r="D6" s="49" t="s">
        <v>181</v>
      </c>
      <c r="E6" s="49" t="s">
        <v>181</v>
      </c>
      <c r="F6" s="49" t="s">
        <v>181</v>
      </c>
      <c r="G6" s="49" t="s">
        <v>181</v>
      </c>
    </row>
    <row r="7" spans="1:7" ht="12.75">
      <c r="A7" s="53">
        <v>1</v>
      </c>
      <c r="B7" s="53" t="s">
        <v>306</v>
      </c>
      <c r="C7" s="53">
        <v>2246.1</v>
      </c>
      <c r="D7" s="54">
        <v>12</v>
      </c>
      <c r="E7" s="54">
        <v>20200</v>
      </c>
      <c r="F7" s="55">
        <v>242400</v>
      </c>
      <c r="G7" s="56">
        <v>2.9009127728131095E-06</v>
      </c>
    </row>
    <row r="8" spans="1:7" ht="12.75">
      <c r="A8" s="50" t="s">
        <v>0</v>
      </c>
      <c r="B8" s="51" t="s">
        <v>182</v>
      </c>
      <c r="C8" s="50" t="s">
        <v>307</v>
      </c>
      <c r="D8" s="54">
        <v>12</v>
      </c>
      <c r="E8" s="54">
        <v>20200</v>
      </c>
      <c r="F8" s="55">
        <v>242400</v>
      </c>
      <c r="G8" s="56">
        <v>2.9009127728131095E-06</v>
      </c>
    </row>
    <row r="9" spans="1:7" ht="38.25">
      <c r="A9" s="48" t="s">
        <v>308</v>
      </c>
      <c r="B9" s="52" t="s">
        <v>309</v>
      </c>
      <c r="C9" s="48" t="s">
        <v>310</v>
      </c>
      <c r="D9" s="48"/>
      <c r="E9" s="48"/>
      <c r="F9" s="48"/>
      <c r="G9" s="48"/>
    </row>
    <row r="10" spans="1:7" ht="15" customHeight="1">
      <c r="A10" s="49" t="s">
        <v>181</v>
      </c>
      <c r="B10" s="49" t="s">
        <v>181</v>
      </c>
      <c r="C10" s="49" t="s">
        <v>181</v>
      </c>
      <c r="D10" s="49" t="s">
        <v>181</v>
      </c>
      <c r="E10" s="49" t="s">
        <v>181</v>
      </c>
      <c r="F10" s="49" t="s">
        <v>181</v>
      </c>
      <c r="G10" s="49" t="s">
        <v>181</v>
      </c>
    </row>
    <row r="11" spans="1:7" ht="12.75">
      <c r="A11" s="50" t="s">
        <v>0</v>
      </c>
      <c r="B11" s="51" t="s">
        <v>182</v>
      </c>
      <c r="C11" s="50" t="s">
        <v>311</v>
      </c>
      <c r="D11" s="50"/>
      <c r="E11" s="50"/>
      <c r="F11" s="50"/>
      <c r="G11" s="50"/>
    </row>
    <row r="12" spans="1:7" ht="12.75">
      <c r="A12" s="48" t="s">
        <v>169</v>
      </c>
      <c r="B12" s="52" t="s">
        <v>183</v>
      </c>
      <c r="C12" s="48" t="s">
        <v>312</v>
      </c>
      <c r="D12" s="57">
        <v>452657</v>
      </c>
      <c r="E12" s="58"/>
      <c r="F12" s="59">
        <v>50481849260</v>
      </c>
      <c r="G12" s="60">
        <v>0.604139609379373</v>
      </c>
    </row>
    <row r="13" spans="1:7" ht="15" customHeight="1">
      <c r="A13" s="49" t="s">
        <v>181</v>
      </c>
      <c r="B13" s="49" t="s">
        <v>181</v>
      </c>
      <c r="C13" s="49" t="s">
        <v>181</v>
      </c>
      <c r="D13" s="49" t="s">
        <v>181</v>
      </c>
      <c r="E13" s="49" t="s">
        <v>181</v>
      </c>
      <c r="F13" s="49" t="s">
        <v>181</v>
      </c>
      <c r="G13" s="49" t="s">
        <v>181</v>
      </c>
    </row>
    <row r="14" spans="1:7" ht="12.75">
      <c r="A14" s="53" t="s">
        <v>313</v>
      </c>
      <c r="B14" s="61" t="s">
        <v>346</v>
      </c>
      <c r="C14" s="53">
        <v>2251.1</v>
      </c>
      <c r="D14" s="54">
        <v>5</v>
      </c>
      <c r="E14" s="62">
        <v>1006079013.6</v>
      </c>
      <c r="F14" s="55">
        <v>5030395068</v>
      </c>
      <c r="G14" s="56">
        <v>0.06020106148951019</v>
      </c>
    </row>
    <row r="15" spans="1:7" ht="12.75">
      <c r="A15" s="53">
        <v>2</v>
      </c>
      <c r="B15" s="61" t="s">
        <v>347</v>
      </c>
      <c r="C15" s="53">
        <v>2251.2</v>
      </c>
      <c r="D15" s="54">
        <v>140000</v>
      </c>
      <c r="E15" s="62">
        <v>99975.7198642857</v>
      </c>
      <c r="F15" s="55">
        <v>13996600781</v>
      </c>
      <c r="G15" s="56">
        <v>0.16750378705267674</v>
      </c>
    </row>
    <row r="16" spans="1:7" ht="12.75">
      <c r="A16" s="53">
        <v>3</v>
      </c>
      <c r="B16" s="61" t="s">
        <v>348</v>
      </c>
      <c r="C16" s="53">
        <v>2251.3</v>
      </c>
      <c r="D16" s="54">
        <v>130000</v>
      </c>
      <c r="E16" s="62">
        <v>101842.400684615</v>
      </c>
      <c r="F16" s="55">
        <v>13239512089</v>
      </c>
      <c r="G16" s="56">
        <v>0.15844335695046896</v>
      </c>
    </row>
    <row r="17" spans="1:7" ht="12.75">
      <c r="A17" s="53">
        <v>4</v>
      </c>
      <c r="B17" s="61" t="s">
        <v>349</v>
      </c>
      <c r="C17" s="53">
        <v>2251.4</v>
      </c>
      <c r="D17" s="54">
        <v>100000</v>
      </c>
      <c r="E17" s="62">
        <v>101730.86</v>
      </c>
      <c r="F17" s="55">
        <v>10173086000</v>
      </c>
      <c r="G17" s="56">
        <v>0.12174601945679135</v>
      </c>
    </row>
    <row r="18" spans="1:7" ht="12.75">
      <c r="A18" s="53">
        <v>5</v>
      </c>
      <c r="B18" s="61" t="s">
        <v>350</v>
      </c>
      <c r="C18" s="53">
        <v>2251.5</v>
      </c>
      <c r="D18" s="54">
        <v>82652</v>
      </c>
      <c r="E18" s="62">
        <v>97302.6100033877</v>
      </c>
      <c r="F18" s="55">
        <v>8042255322</v>
      </c>
      <c r="G18" s="56">
        <v>0.09624538442992576</v>
      </c>
    </row>
    <row r="19" spans="1:7" ht="27">
      <c r="A19" s="53"/>
      <c r="B19" s="63" t="s">
        <v>314</v>
      </c>
      <c r="C19" s="53">
        <v>2252</v>
      </c>
      <c r="D19" s="64">
        <v>452657</v>
      </c>
      <c r="E19" s="55"/>
      <c r="F19" s="64">
        <v>50481849260</v>
      </c>
      <c r="G19" s="65">
        <v>0.604139609379373</v>
      </c>
    </row>
    <row r="20" spans="1:7" ht="27">
      <c r="A20" s="63" t="s">
        <v>315</v>
      </c>
      <c r="B20" s="63" t="s">
        <v>316</v>
      </c>
      <c r="C20" s="63">
        <v>2253</v>
      </c>
      <c r="D20" s="64"/>
      <c r="E20" s="64"/>
      <c r="F20" s="64"/>
      <c r="G20" s="56"/>
    </row>
    <row r="21" spans="1:7" ht="15" customHeight="1">
      <c r="A21" s="49" t="s">
        <v>181</v>
      </c>
      <c r="B21" s="49" t="s">
        <v>181</v>
      </c>
      <c r="C21" s="49" t="s">
        <v>181</v>
      </c>
      <c r="D21" s="49" t="s">
        <v>181</v>
      </c>
      <c r="E21" s="49" t="s">
        <v>181</v>
      </c>
      <c r="F21" s="49" t="s">
        <v>181</v>
      </c>
      <c r="G21" s="49" t="s">
        <v>181</v>
      </c>
    </row>
    <row r="22" spans="1:7" ht="25.5">
      <c r="A22" s="53" t="s">
        <v>313</v>
      </c>
      <c r="B22" s="53" t="s">
        <v>317</v>
      </c>
      <c r="C22" s="53">
        <v>2253.1</v>
      </c>
      <c r="D22" s="55"/>
      <c r="E22" s="55"/>
      <c r="F22" s="55"/>
      <c r="G22" s="56"/>
    </row>
    <row r="23" spans="1:7" ht="27">
      <c r="A23" s="63"/>
      <c r="B23" s="63" t="s">
        <v>314</v>
      </c>
      <c r="C23" s="63">
        <v>2254</v>
      </c>
      <c r="D23" s="64"/>
      <c r="E23" s="64"/>
      <c r="F23" s="64"/>
      <c r="G23" s="56"/>
    </row>
    <row r="24" spans="1:7" ht="27">
      <c r="A24" s="63"/>
      <c r="B24" s="63" t="s">
        <v>318</v>
      </c>
      <c r="C24" s="63">
        <v>2255</v>
      </c>
      <c r="D24" s="64">
        <v>452669</v>
      </c>
      <c r="E24" s="64"/>
      <c r="F24" s="64">
        <v>50482091660</v>
      </c>
      <c r="G24" s="65">
        <v>0.6041425102921458</v>
      </c>
    </row>
    <row r="25" spans="1:7" ht="27">
      <c r="A25" s="63" t="s">
        <v>319</v>
      </c>
      <c r="B25" s="63" t="s">
        <v>320</v>
      </c>
      <c r="C25" s="63">
        <v>2256</v>
      </c>
      <c r="D25" s="64"/>
      <c r="E25" s="64"/>
      <c r="F25" s="64"/>
      <c r="G25" s="56">
        <v>0</v>
      </c>
    </row>
    <row r="26" spans="1:7" ht="25.5">
      <c r="A26" s="53">
        <v>1</v>
      </c>
      <c r="B26" s="53" t="s">
        <v>321</v>
      </c>
      <c r="C26" s="53">
        <v>2256.1</v>
      </c>
      <c r="D26" s="55"/>
      <c r="E26" s="55"/>
      <c r="F26" s="55">
        <v>1472537770</v>
      </c>
      <c r="G26" s="56">
        <v>0.017622539708922164</v>
      </c>
    </row>
    <row r="27" spans="1:7" ht="25.5">
      <c r="A27" s="53">
        <v>2</v>
      </c>
      <c r="B27" s="53" t="s">
        <v>322</v>
      </c>
      <c r="C27" s="53">
        <v>2256.2</v>
      </c>
      <c r="D27" s="55"/>
      <c r="E27" s="55"/>
      <c r="F27" s="55">
        <v>156410959</v>
      </c>
      <c r="G27" s="56">
        <v>0.0018718421979003613</v>
      </c>
    </row>
    <row r="28" spans="1:7" ht="25.5">
      <c r="A28" s="53">
        <v>3</v>
      </c>
      <c r="B28" s="53" t="s">
        <v>323</v>
      </c>
      <c r="C28" s="53">
        <v>2256.3</v>
      </c>
      <c r="D28" s="55" t="s">
        <v>324</v>
      </c>
      <c r="E28" s="55" t="s">
        <v>324</v>
      </c>
      <c r="F28" s="55">
        <v>6000</v>
      </c>
      <c r="G28" s="56">
        <v>7.180477160428489E-08</v>
      </c>
    </row>
    <row r="29" spans="1:7" ht="25.5">
      <c r="A29" s="53">
        <v>4</v>
      </c>
      <c r="B29" s="53" t="s">
        <v>325</v>
      </c>
      <c r="C29" s="53">
        <v>2256.4</v>
      </c>
      <c r="D29" s="55" t="s">
        <v>324</v>
      </c>
      <c r="E29" s="55" t="s">
        <v>324</v>
      </c>
      <c r="F29" s="55"/>
      <c r="G29" s="56">
        <v>0</v>
      </c>
    </row>
    <row r="30" spans="1:7" ht="38.25">
      <c r="A30" s="53">
        <v>5</v>
      </c>
      <c r="B30" s="53" t="s">
        <v>326</v>
      </c>
      <c r="C30" s="53">
        <v>2256.5</v>
      </c>
      <c r="D30" s="55" t="s">
        <v>324</v>
      </c>
      <c r="E30" s="55" t="s">
        <v>324</v>
      </c>
      <c r="F30" s="55"/>
      <c r="G30" s="56">
        <v>0</v>
      </c>
    </row>
    <row r="31" spans="1:7" ht="25.5">
      <c r="A31" s="53">
        <v>6</v>
      </c>
      <c r="B31" s="53" t="s">
        <v>327</v>
      </c>
      <c r="C31" s="53">
        <v>2256.6</v>
      </c>
      <c r="D31" s="55" t="s">
        <v>324</v>
      </c>
      <c r="E31" s="55" t="s">
        <v>324</v>
      </c>
      <c r="F31" s="55"/>
      <c r="G31" s="56">
        <v>0</v>
      </c>
    </row>
    <row r="32" spans="1:7" ht="25.5">
      <c r="A32" s="53">
        <v>7</v>
      </c>
      <c r="B32" s="53" t="s">
        <v>328</v>
      </c>
      <c r="C32" s="53">
        <v>2260</v>
      </c>
      <c r="D32" s="55" t="s">
        <v>324</v>
      </c>
      <c r="E32" s="55" t="s">
        <v>324</v>
      </c>
      <c r="F32" s="66">
        <v>17000000000</v>
      </c>
      <c r="G32" s="56">
        <v>0.20344685287880718</v>
      </c>
    </row>
    <row r="33" spans="1:7" ht="25.5">
      <c r="A33" s="53">
        <v>8</v>
      </c>
      <c r="B33" s="53" t="s">
        <v>329</v>
      </c>
      <c r="C33" s="53">
        <v>2261</v>
      </c>
      <c r="D33" s="55" t="s">
        <v>324</v>
      </c>
      <c r="E33" s="55" t="s">
        <v>324</v>
      </c>
      <c r="F33" s="66"/>
      <c r="G33" s="56">
        <v>0</v>
      </c>
    </row>
    <row r="34" spans="1:7" ht="25.5">
      <c r="A34" s="53">
        <v>9</v>
      </c>
      <c r="B34" s="53" t="s">
        <v>330</v>
      </c>
      <c r="C34" s="53">
        <v>2256.7</v>
      </c>
      <c r="D34" s="55" t="s">
        <v>324</v>
      </c>
      <c r="E34" s="55" t="s">
        <v>324</v>
      </c>
      <c r="F34" s="55"/>
      <c r="G34" s="56">
        <v>0</v>
      </c>
    </row>
    <row r="35" spans="1:7" ht="25.5">
      <c r="A35" s="63"/>
      <c r="B35" s="63" t="s">
        <v>331</v>
      </c>
      <c r="C35" s="63">
        <v>2257</v>
      </c>
      <c r="D35" s="64" t="s">
        <v>324</v>
      </c>
      <c r="E35" s="64" t="s">
        <v>324</v>
      </c>
      <c r="F35" s="67">
        <v>18628954729</v>
      </c>
      <c r="G35" s="65">
        <v>0.22294130659040132</v>
      </c>
    </row>
    <row r="36" spans="1:7" ht="25.5">
      <c r="A36" s="63" t="s">
        <v>332</v>
      </c>
      <c r="B36" s="63" t="s">
        <v>333</v>
      </c>
      <c r="C36" s="63">
        <v>2258</v>
      </c>
      <c r="D36" s="64" t="s">
        <v>324</v>
      </c>
      <c r="E36" s="64" t="s">
        <v>324</v>
      </c>
      <c r="F36" s="67"/>
      <c r="G36" s="56"/>
    </row>
    <row r="37" spans="1:7" ht="25.5">
      <c r="A37" s="53">
        <v>1</v>
      </c>
      <c r="B37" s="53" t="s">
        <v>334</v>
      </c>
      <c r="C37" s="53">
        <v>2259</v>
      </c>
      <c r="D37" s="55"/>
      <c r="E37" s="55"/>
      <c r="F37" s="66">
        <v>14448860090</v>
      </c>
      <c r="G37" s="56">
        <v>0.17291618311745285</v>
      </c>
    </row>
    <row r="38" spans="1:7" ht="15" customHeight="1">
      <c r="A38" s="49" t="s">
        <v>181</v>
      </c>
      <c r="B38" s="49" t="s">
        <v>181</v>
      </c>
      <c r="C38" s="49" t="s">
        <v>181</v>
      </c>
      <c r="D38" s="49" t="s">
        <v>181</v>
      </c>
      <c r="E38" s="49" t="s">
        <v>181</v>
      </c>
      <c r="F38" s="49" t="s">
        <v>181</v>
      </c>
      <c r="G38" s="49" t="s">
        <v>181</v>
      </c>
    </row>
    <row r="39" spans="1:7" ht="25.5">
      <c r="A39" s="53">
        <v>1.1</v>
      </c>
      <c r="B39" s="53" t="s">
        <v>335</v>
      </c>
      <c r="C39" s="53">
        <v>2259.1</v>
      </c>
      <c r="D39" s="55"/>
      <c r="E39" s="55"/>
      <c r="F39" s="66">
        <v>6419517497</v>
      </c>
      <c r="G39" s="56">
        <v>0.07682533128029927</v>
      </c>
    </row>
    <row r="40" spans="1:7" ht="25.5">
      <c r="A40" s="53">
        <v>1.2</v>
      </c>
      <c r="B40" s="53" t="s">
        <v>336</v>
      </c>
      <c r="C40" s="53">
        <v>2259.2</v>
      </c>
      <c r="D40" s="55"/>
      <c r="E40" s="55"/>
      <c r="F40" s="66">
        <v>24209600</v>
      </c>
      <c r="G40" s="56">
        <v>0.0002897274664385159</v>
      </c>
    </row>
    <row r="41" spans="1:7" ht="38.25">
      <c r="A41" s="53">
        <v>1.3</v>
      </c>
      <c r="B41" s="53" t="s">
        <v>337</v>
      </c>
      <c r="C41" s="53">
        <v>2259.3</v>
      </c>
      <c r="D41" s="55"/>
      <c r="E41" s="55"/>
      <c r="F41" s="66">
        <v>5132993</v>
      </c>
      <c r="G41" s="56">
        <v>6.142889833523218E-05</v>
      </c>
    </row>
    <row r="42" spans="1:7" ht="38.25">
      <c r="A42" s="53">
        <v>1.4</v>
      </c>
      <c r="B42" s="53" t="s">
        <v>338</v>
      </c>
      <c r="C42" s="53">
        <v>2259.4</v>
      </c>
      <c r="D42" s="55"/>
      <c r="E42" s="55"/>
      <c r="F42" s="66">
        <v>8000000000</v>
      </c>
      <c r="G42" s="56">
        <v>0.09573969547237984</v>
      </c>
    </row>
    <row r="43" spans="1:7" ht="38.25">
      <c r="A43" s="53">
        <v>2</v>
      </c>
      <c r="B43" s="53" t="s">
        <v>339</v>
      </c>
      <c r="C43" s="53">
        <v>2260</v>
      </c>
      <c r="D43" s="55"/>
      <c r="E43" s="55"/>
      <c r="F43" s="66"/>
      <c r="G43" s="56"/>
    </row>
    <row r="44" spans="1:7" ht="15" customHeight="1">
      <c r="A44" s="49" t="s">
        <v>181</v>
      </c>
      <c r="B44" s="49" t="s">
        <v>181</v>
      </c>
      <c r="C44" s="49" t="s">
        <v>181</v>
      </c>
      <c r="D44" s="49" t="s">
        <v>181</v>
      </c>
      <c r="E44" s="49" t="s">
        <v>181</v>
      </c>
      <c r="F44" s="49" t="s">
        <v>181</v>
      </c>
      <c r="G44" s="49" t="s">
        <v>181</v>
      </c>
    </row>
    <row r="45" spans="1:7" ht="12.75">
      <c r="A45" s="53"/>
      <c r="B45" s="53"/>
      <c r="C45" s="53"/>
      <c r="D45" s="55"/>
      <c r="E45" s="55"/>
      <c r="F45" s="66"/>
      <c r="G45" s="56"/>
    </row>
    <row r="46" spans="1:7" ht="25.5">
      <c r="A46" s="53">
        <v>3</v>
      </c>
      <c r="B46" s="53" t="s">
        <v>331</v>
      </c>
      <c r="C46" s="53">
        <v>2262</v>
      </c>
      <c r="D46" s="55"/>
      <c r="E46" s="55"/>
      <c r="F46" s="66">
        <v>14448860090</v>
      </c>
      <c r="G46" s="56">
        <v>0.17291618311745285</v>
      </c>
    </row>
    <row r="47" spans="1:7" ht="25.5">
      <c r="A47" s="63" t="s">
        <v>184</v>
      </c>
      <c r="B47" s="63" t="s">
        <v>340</v>
      </c>
      <c r="C47" s="63">
        <v>2263</v>
      </c>
      <c r="D47" s="64">
        <v>452669</v>
      </c>
      <c r="E47" s="64"/>
      <c r="F47" s="67">
        <v>83559906479</v>
      </c>
      <c r="G47" s="65">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42"/>
  <sheetViews>
    <sheetView zoomScalePageLayoutView="0" workbookViewId="0" topLeftCell="A1">
      <selection activeCell="D25" sqref="D25"/>
    </sheetView>
  </sheetViews>
  <sheetFormatPr defaultColWidth="9.140625" defaultRowHeight="12.75"/>
  <cols>
    <col min="1" max="1" width="61.8515625" style="0" customWidth="1"/>
    <col min="2" max="2" width="6.8515625" style="0" customWidth="1"/>
    <col min="3" max="3" width="24.421875" style="0" customWidth="1"/>
    <col min="4" max="5" width="21.57421875" style="0" customWidth="1"/>
  </cols>
  <sheetData>
    <row r="1" spans="1:5" ht="15" customHeight="1">
      <c r="A1" s="10" t="s">
        <v>31</v>
      </c>
      <c r="B1" s="10" t="s">
        <v>32</v>
      </c>
      <c r="C1" s="10" t="s">
        <v>33</v>
      </c>
      <c r="D1" s="69" t="s">
        <v>351</v>
      </c>
      <c r="E1" s="69" t="s">
        <v>342</v>
      </c>
    </row>
    <row r="2" spans="1:5" ht="15" customHeight="1">
      <c r="A2" s="11" t="s">
        <v>113</v>
      </c>
      <c r="B2" s="6" t="s">
        <v>69</v>
      </c>
      <c r="C2" s="6" t="s">
        <v>0</v>
      </c>
      <c r="D2" s="6" t="s">
        <v>0</v>
      </c>
      <c r="E2" s="6" t="s">
        <v>0</v>
      </c>
    </row>
    <row r="3" spans="1:5" ht="15" customHeight="1">
      <c r="A3" s="6" t="s">
        <v>185</v>
      </c>
      <c r="B3" s="6" t="s">
        <v>37</v>
      </c>
      <c r="C3" s="6" t="s">
        <v>0</v>
      </c>
      <c r="D3" s="6">
        <v>3669462612</v>
      </c>
      <c r="E3" s="6">
        <v>3305781164</v>
      </c>
    </row>
    <row r="4" spans="1:5" ht="15" customHeight="1">
      <c r="A4" s="6" t="s">
        <v>186</v>
      </c>
      <c r="B4" s="6" t="s">
        <v>38</v>
      </c>
      <c r="C4" s="6" t="s">
        <v>0</v>
      </c>
      <c r="D4" s="6">
        <v>-140202553</v>
      </c>
      <c r="E4" s="6">
        <v>643106293</v>
      </c>
    </row>
    <row r="5" spans="1:5" ht="15" customHeight="1">
      <c r="A5" s="6" t="s">
        <v>187</v>
      </c>
      <c r="B5" s="6" t="s">
        <v>39</v>
      </c>
      <c r="C5" s="6" t="s">
        <v>0</v>
      </c>
      <c r="D5" s="6"/>
      <c r="E5" s="6"/>
    </row>
    <row r="6" spans="1:5" ht="15" customHeight="1">
      <c r="A6" s="6" t="s">
        <v>188</v>
      </c>
      <c r="B6" s="6" t="s">
        <v>40</v>
      </c>
      <c r="C6" s="6" t="s">
        <v>0</v>
      </c>
      <c r="D6" s="6"/>
      <c r="E6" s="6"/>
    </row>
    <row r="7" spans="1:5" ht="15" customHeight="1">
      <c r="A7" s="6" t="s">
        <v>189</v>
      </c>
      <c r="B7" s="6" t="s">
        <v>41</v>
      </c>
      <c r="C7" s="6" t="s">
        <v>0</v>
      </c>
      <c r="D7" s="6">
        <v>3529260059</v>
      </c>
      <c r="E7" s="6">
        <v>3948887457</v>
      </c>
    </row>
    <row r="8" spans="1:5" ht="15" customHeight="1">
      <c r="A8" s="6" t="s">
        <v>190</v>
      </c>
      <c r="B8" s="6" t="s">
        <v>52</v>
      </c>
      <c r="C8" s="6" t="s">
        <v>0</v>
      </c>
      <c r="D8" s="6">
        <v>33592067169</v>
      </c>
      <c r="E8" s="6">
        <v>3503088349</v>
      </c>
    </row>
    <row r="9" spans="1:5" ht="15" customHeight="1">
      <c r="A9" s="6" t="s">
        <v>191</v>
      </c>
      <c r="B9" s="6" t="s">
        <v>42</v>
      </c>
      <c r="C9" s="6" t="s">
        <v>0</v>
      </c>
      <c r="D9" s="6"/>
      <c r="E9" s="6"/>
    </row>
    <row r="10" spans="1:5" ht="15" customHeight="1">
      <c r="A10" s="6" t="s">
        <v>192</v>
      </c>
      <c r="B10" s="6" t="s">
        <v>43</v>
      </c>
      <c r="C10" s="6" t="s">
        <v>0</v>
      </c>
      <c r="D10" s="6">
        <v>515712101</v>
      </c>
      <c r="E10" s="6">
        <v>91721455</v>
      </c>
    </row>
    <row r="11" spans="1:5" ht="15" customHeight="1">
      <c r="A11" s="6" t="s">
        <v>193</v>
      </c>
      <c r="B11" s="6" t="s">
        <v>44</v>
      </c>
      <c r="C11" s="6" t="s">
        <v>0</v>
      </c>
      <c r="D11" s="6"/>
      <c r="E11" s="6"/>
    </row>
    <row r="12" spans="1:5" ht="15" customHeight="1">
      <c r="A12" s="6" t="s">
        <v>194</v>
      </c>
      <c r="B12" s="6" t="s">
        <v>45</v>
      </c>
      <c r="C12" s="6" t="s">
        <v>0</v>
      </c>
      <c r="D12" s="6"/>
      <c r="E12" s="6"/>
    </row>
    <row r="13" spans="1:5" ht="15" customHeight="1">
      <c r="A13" s="6" t="s">
        <v>195</v>
      </c>
      <c r="B13" s="6" t="s">
        <v>46</v>
      </c>
      <c r="C13" s="6" t="s">
        <v>0</v>
      </c>
      <c r="D13" s="6"/>
      <c r="E13" s="6"/>
    </row>
    <row r="14" spans="1:5" ht="15" customHeight="1">
      <c r="A14" s="6" t="s">
        <v>196</v>
      </c>
      <c r="B14" s="6" t="s">
        <v>47</v>
      </c>
      <c r="C14" s="6" t="s">
        <v>0</v>
      </c>
      <c r="D14" s="6">
        <v>-215334676</v>
      </c>
      <c r="E14" s="6">
        <v>-100359597</v>
      </c>
    </row>
    <row r="15" spans="1:5" ht="15" customHeight="1">
      <c r="A15" s="6" t="s">
        <v>197</v>
      </c>
      <c r="B15" s="6" t="s">
        <v>48</v>
      </c>
      <c r="C15" s="6" t="s">
        <v>0</v>
      </c>
      <c r="D15" s="6"/>
      <c r="E15" s="6"/>
    </row>
    <row r="16" spans="1:5" ht="15" customHeight="1">
      <c r="A16" s="6" t="s">
        <v>198</v>
      </c>
      <c r="B16" s="6" t="s">
        <v>49</v>
      </c>
      <c r="C16" s="6" t="s">
        <v>0</v>
      </c>
      <c r="D16" s="6">
        <v>-31089738</v>
      </c>
      <c r="E16" s="6">
        <v>13620206</v>
      </c>
    </row>
    <row r="17" spans="1:5" ht="15" customHeight="1">
      <c r="A17" s="6" t="s">
        <v>199</v>
      </c>
      <c r="B17" s="6" t="s">
        <v>50</v>
      </c>
      <c r="C17" s="6" t="s">
        <v>0</v>
      </c>
      <c r="D17" s="6">
        <v>-227790400</v>
      </c>
      <c r="E17" s="6">
        <v>-2711837131</v>
      </c>
    </row>
    <row r="18" spans="1:5" ht="15" customHeight="1">
      <c r="A18" s="6" t="s">
        <v>200</v>
      </c>
      <c r="B18" s="6" t="s">
        <v>51</v>
      </c>
      <c r="C18" s="6" t="s">
        <v>0</v>
      </c>
      <c r="D18" s="6">
        <v>2121336</v>
      </c>
      <c r="E18" s="6">
        <v>7992442435</v>
      </c>
    </row>
    <row r="19" spans="1:5" ht="15" customHeight="1">
      <c r="A19" s="6" t="s">
        <v>201</v>
      </c>
      <c r="B19" s="6" t="s">
        <v>202</v>
      </c>
      <c r="C19" s="6" t="s">
        <v>0</v>
      </c>
      <c r="D19" s="6">
        <v>-54150664</v>
      </c>
      <c r="E19" s="6">
        <v>40663024</v>
      </c>
    </row>
    <row r="20" spans="1:5" ht="15" customHeight="1">
      <c r="A20" s="6" t="s">
        <v>203</v>
      </c>
      <c r="B20" s="6" t="s">
        <v>204</v>
      </c>
      <c r="C20" s="6" t="s">
        <v>0</v>
      </c>
      <c r="D20" s="6">
        <v>108139510</v>
      </c>
      <c r="E20" s="6">
        <v>236420871</v>
      </c>
    </row>
    <row r="21" spans="1:5" ht="15" customHeight="1">
      <c r="A21" s="6" t="s">
        <v>205</v>
      </c>
      <c r="B21" s="6" t="s">
        <v>206</v>
      </c>
      <c r="C21" s="6" t="s">
        <v>0</v>
      </c>
      <c r="D21" s="6"/>
      <c r="E21" s="6"/>
    </row>
    <row r="22" spans="1:5" ht="15" customHeight="1">
      <c r="A22" s="6" t="s">
        <v>207</v>
      </c>
      <c r="B22" s="6" t="s">
        <v>208</v>
      </c>
      <c r="C22" s="6" t="s">
        <v>0</v>
      </c>
      <c r="D22" s="6">
        <v>37218934697</v>
      </c>
      <c r="E22" s="6">
        <v>13014647069</v>
      </c>
    </row>
    <row r="23" spans="1:5" ht="15" customHeight="1">
      <c r="A23" s="11" t="s">
        <v>125</v>
      </c>
      <c r="B23" s="6" t="s">
        <v>86</v>
      </c>
      <c r="C23" s="6" t="s">
        <v>0</v>
      </c>
      <c r="D23" s="6"/>
      <c r="E23" s="6"/>
    </row>
    <row r="24" spans="1:5" ht="15" customHeight="1">
      <c r="A24" s="6" t="s">
        <v>126</v>
      </c>
      <c r="B24" s="6" t="s">
        <v>64</v>
      </c>
      <c r="C24" s="6" t="s">
        <v>0</v>
      </c>
      <c r="D24" s="6">
        <v>10538787718</v>
      </c>
      <c r="E24" s="6">
        <v>32888909970</v>
      </c>
    </row>
    <row r="25" spans="1:5" ht="15" customHeight="1">
      <c r="A25" s="6" t="s">
        <v>128</v>
      </c>
      <c r="B25" s="6" t="s">
        <v>65</v>
      </c>
      <c r="C25" s="6" t="s">
        <v>0</v>
      </c>
      <c r="D25" s="6">
        <v>-44688940476</v>
      </c>
      <c r="E25" s="6">
        <v>-73998808380</v>
      </c>
    </row>
    <row r="26" spans="1:5" ht="15" customHeight="1">
      <c r="A26" s="6" t="s">
        <v>130</v>
      </c>
      <c r="B26" s="6" t="s">
        <v>209</v>
      </c>
      <c r="C26" s="6" t="s">
        <v>0</v>
      </c>
      <c r="D26" s="6"/>
      <c r="E26" s="6"/>
    </row>
    <row r="27" spans="1:5" ht="15" customHeight="1">
      <c r="A27" s="6" t="s">
        <v>131</v>
      </c>
      <c r="B27" s="6" t="s">
        <v>210</v>
      </c>
      <c r="C27" s="6" t="s">
        <v>0</v>
      </c>
      <c r="D27" s="6"/>
      <c r="E27" s="6"/>
    </row>
    <row r="28" spans="1:5" ht="15" customHeight="1">
      <c r="A28" s="6" t="s">
        <v>211</v>
      </c>
      <c r="B28" s="6" t="s">
        <v>212</v>
      </c>
      <c r="C28" s="6" t="s">
        <v>0</v>
      </c>
      <c r="D28" s="6"/>
      <c r="E28" s="6"/>
    </row>
    <row r="29" spans="1:5" ht="15" customHeight="1">
      <c r="A29" s="6" t="s">
        <v>213</v>
      </c>
      <c r="B29" s="6" t="s">
        <v>63</v>
      </c>
      <c r="C29" s="6" t="s">
        <v>0</v>
      </c>
      <c r="D29" s="6">
        <v>-34150152758</v>
      </c>
      <c r="E29" s="6">
        <v>-41109898410</v>
      </c>
    </row>
    <row r="30" spans="1:5" ht="15" customHeight="1">
      <c r="A30" s="11" t="s">
        <v>135</v>
      </c>
      <c r="B30" s="6" t="s">
        <v>66</v>
      </c>
      <c r="C30" s="6" t="s">
        <v>0</v>
      </c>
      <c r="D30" s="6">
        <v>3068781939</v>
      </c>
      <c r="E30" s="6">
        <v>-28095251341</v>
      </c>
    </row>
    <row r="31" spans="1:5" ht="15" customHeight="1">
      <c r="A31" s="11" t="s">
        <v>136</v>
      </c>
      <c r="B31" s="6" t="s">
        <v>137</v>
      </c>
      <c r="C31" s="6" t="s">
        <v>0</v>
      </c>
      <c r="D31" s="6">
        <v>11380078151</v>
      </c>
      <c r="E31" s="6">
        <v>40276825059</v>
      </c>
    </row>
    <row r="32" spans="1:5" ht="15" customHeight="1">
      <c r="A32" s="6" t="s">
        <v>138</v>
      </c>
      <c r="B32" s="6" t="s">
        <v>139</v>
      </c>
      <c r="C32" s="6" t="s">
        <v>0</v>
      </c>
      <c r="D32" s="6">
        <v>11380078151</v>
      </c>
      <c r="E32" s="6">
        <v>40276825059</v>
      </c>
    </row>
    <row r="33" spans="1:5" ht="15" customHeight="1">
      <c r="A33" s="6" t="s">
        <v>140</v>
      </c>
      <c r="B33" s="6" t="s">
        <v>141</v>
      </c>
      <c r="C33" s="6" t="s">
        <v>0</v>
      </c>
      <c r="D33" s="6">
        <v>11125054622</v>
      </c>
      <c r="E33" s="6">
        <v>37562987599</v>
      </c>
    </row>
    <row r="34" spans="1:5" ht="15" customHeight="1">
      <c r="A34" s="6" t="s">
        <v>142</v>
      </c>
      <c r="B34" s="6" t="s">
        <v>143</v>
      </c>
      <c r="C34" s="6" t="s">
        <v>0</v>
      </c>
      <c r="D34" s="6">
        <v>255023529</v>
      </c>
      <c r="E34" s="6">
        <v>2713837460</v>
      </c>
    </row>
    <row r="35" spans="1:5" ht="15" customHeight="1">
      <c r="A35" s="6" t="s">
        <v>144</v>
      </c>
      <c r="B35" s="6" t="s">
        <v>145</v>
      </c>
      <c r="C35" s="6" t="s">
        <v>0</v>
      </c>
      <c r="D35" s="6"/>
      <c r="E35" s="6"/>
    </row>
    <row r="36" spans="1:5" ht="15" customHeight="1">
      <c r="A36" s="11" t="s">
        <v>146</v>
      </c>
      <c r="B36" s="6" t="s">
        <v>147</v>
      </c>
      <c r="C36" s="6" t="s">
        <v>0</v>
      </c>
      <c r="D36" s="6">
        <v>14448860090</v>
      </c>
      <c r="E36" s="6">
        <v>12181573718</v>
      </c>
    </row>
    <row r="37" spans="1:5" ht="15" customHeight="1">
      <c r="A37" s="6" t="s">
        <v>148</v>
      </c>
      <c r="B37" s="6" t="s">
        <v>149</v>
      </c>
      <c r="C37" s="6" t="s">
        <v>0</v>
      </c>
      <c r="D37" s="6">
        <v>14448860090</v>
      </c>
      <c r="E37" s="6">
        <v>12181573718</v>
      </c>
    </row>
    <row r="38" spans="1:5" ht="15" customHeight="1">
      <c r="A38" s="6" t="s">
        <v>140</v>
      </c>
      <c r="B38" s="6" t="s">
        <v>150</v>
      </c>
      <c r="C38" s="6" t="s">
        <v>0</v>
      </c>
      <c r="D38" s="6">
        <v>14419517497</v>
      </c>
      <c r="E38" s="6">
        <v>12024588938</v>
      </c>
    </row>
    <row r="39" spans="1:5" ht="15" customHeight="1">
      <c r="A39" s="6" t="s">
        <v>151</v>
      </c>
      <c r="B39" s="6" t="s">
        <v>152</v>
      </c>
      <c r="C39" s="6" t="s">
        <v>0</v>
      </c>
      <c r="D39" s="6">
        <v>29342593</v>
      </c>
      <c r="E39" s="6">
        <v>156984780</v>
      </c>
    </row>
    <row r="40" spans="1:5" ht="15" customHeight="1">
      <c r="A40" s="6" t="s">
        <v>144</v>
      </c>
      <c r="B40" s="6" t="s">
        <v>153</v>
      </c>
      <c r="C40" s="6" t="s">
        <v>0</v>
      </c>
      <c r="D40" s="6"/>
      <c r="E40" s="6"/>
    </row>
    <row r="41" spans="1:5" ht="15" customHeight="1">
      <c r="A41" s="11" t="s">
        <v>154</v>
      </c>
      <c r="B41" s="6" t="s">
        <v>155</v>
      </c>
      <c r="C41" s="6" t="s">
        <v>0</v>
      </c>
      <c r="D41" s="6">
        <v>3068781939</v>
      </c>
      <c r="E41" s="6">
        <v>-28095251341</v>
      </c>
    </row>
    <row r="42" spans="1:5" ht="15" customHeight="1">
      <c r="A42" s="6" t="s">
        <v>214</v>
      </c>
      <c r="B42" s="6" t="s">
        <v>215</v>
      </c>
      <c r="C42" s="6" t="s">
        <v>0</v>
      </c>
      <c r="D42" s="6" t="s">
        <v>0</v>
      </c>
      <c r="E42" s="6" t="s">
        <v>0</v>
      </c>
    </row>
  </sheetData>
  <sheetProtection/>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A635"/>
  <sheetViews>
    <sheetView zoomScalePageLayoutView="0" workbookViewId="0" topLeftCell="A1">
      <selection activeCell="A1" sqref="A1"/>
    </sheetView>
  </sheetViews>
  <sheetFormatPr defaultColWidth="9.140625" defaultRowHeight="12.75"/>
  <sheetData>
    <row r="1" ht="12.75">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ht="12.75">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{'SheetId':'471cb1af-a389-4255-b9dd-016a7d1c6972','UId':'72c31d99-6a74-4b21-8ea4-e7852cbcbd44','Col':4,'Row':3,'Format':'numberic','Value':'4372609156','TargetCode':''}</v>
      </c>
    </row>
    <row r="3" ht="12.75">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{'SheetId':'471cb1af-a389-4255-b9dd-016a7d1c6972','UId':'3559eab5-6f21-4a75-87c5-93fbcb750750','Col':5,'Row':3,'Format':'numberic','Value':'4372609156','TargetCode':''}</v>
      </c>
    </row>
    <row r="4" ht="12.75">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{'SheetId':'471cb1af-a389-4255-b9dd-016a7d1c6972','UId':'05cac1a8-3049-4f91-b1ab-17788cc23517','Col':6,'Row':3,'Format':'numberic','Value':'4028832463','TargetCode':''}</v>
      </c>
    </row>
    <row r="5" ht="12.75">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{'SheetId':'471cb1af-a389-4255-b9dd-016a7d1c6972','UId':'ea4ba63c-5d5f-4409-9e7e-a6d98ae0aafa','Col':7,'Row':3,'Format':'numberic','Value':'4028832463','TargetCode':''}</v>
      </c>
    </row>
    <row r="6" ht="12.75">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ht="12.75">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{'SheetId':'471cb1af-a389-4255-b9dd-016a7d1c6972','UId':'40d1fbb9-33fd-45ce-811f-f2fbfa9ac354','Col':4,'Row':4,'Format':'numberic','Value':'4580904230','TargetCode':''}</v>
      </c>
    </row>
    <row r="8" ht="12.75">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{'SheetId':'471cb1af-a389-4255-b9dd-016a7d1c6972','UId':'ad1976c4-37d8-4d7a-9cd4-7b31136b73ad','Col':5,'Row':4,'Format':'numberic','Value':'4580904230','TargetCode':''}</v>
      </c>
    </row>
    <row r="9" ht="12.75">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{'SheetId':'471cb1af-a389-4255-b9dd-016a7d1c6972','UId':'ee9edb2c-8f95-4914-a3da-9d0d48b70256','Col':6,'Row':4,'Format':'numberic','Value':'2805663958','TargetCode':''}</v>
      </c>
    </row>
    <row r="10" ht="12.75">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{'SheetId':'471cb1af-a389-4255-b9dd-016a7d1c6972','UId':'444b91d7-87bf-4a97-a74d-a9bbd39ded58','Col':7,'Row':4,'Format':'numberic','Value':'2805663958','TargetCode':''}</v>
      </c>
    </row>
    <row r="11" ht="12.75">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ht="12.75">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{'SheetId':'471cb1af-a389-4255-b9dd-016a7d1c6972','UId':'fcff0891-3fec-4d78-a579-e57ecf5ca712','Col':4,'Row':5,'Format':'numberic','Value':'255440773','TargetCode':''}</v>
      </c>
    </row>
    <row r="13" ht="12.75">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{'SheetId':'471cb1af-a389-4255-b9dd-016a7d1c6972','UId':'de86de94-eec0-4d77-85d6-50d999fda99f','Col':5,'Row':5,'Format':'numberic','Value':'255440773','TargetCode':''}</v>
      </c>
    </row>
    <row r="14" ht="12.75">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{'SheetId':'471cb1af-a389-4255-b9dd-016a7d1c6972','UId':'8587c2c7-f9e1-4ff8-ac4d-999900df1813','Col':6,'Row':5,'Format':'numberic','Value':'1696175535','TargetCode':''}</v>
      </c>
    </row>
    <row r="15" ht="12.75">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{'SheetId':'471cb1af-a389-4255-b9dd-016a7d1c6972','UId':'16523899-72b2-4d68-bc1c-076cac2b3bca','Col':7,'Row':5,'Format':'numberic','Value':'1696175535','TargetCode':''}</v>
      </c>
    </row>
    <row r="16" ht="12.75">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ht="12.75">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{'SheetId':'471cb1af-a389-4255-b9dd-016a7d1c6972','UId':'cf1c5639-e0b5-42ca-a5d6-22c6a78274eb','Col':4,'Row':6,'Format':'numberic','Value':'-603938400','TargetCode':''}</v>
      </c>
    </row>
    <row r="18" ht="12.75">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{'SheetId':'471cb1af-a389-4255-b9dd-016a7d1c6972','UId':'40f96a3c-2ca1-4c8b-8736-6d178def474b','Col':5,'Row':6,'Format':'numberic','Value':'-603938400','TargetCode':''}</v>
      </c>
    </row>
    <row r="19" ht="12.75">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{'SheetId':'471cb1af-a389-4255-b9dd-016a7d1c6972','UId':'e40ee616-be98-47ed-9eef-5047f82d9953','Col':6,'Row':6,'Format':'numberic','Value':'169277345','TargetCode':''}</v>
      </c>
    </row>
    <row r="20" ht="12.75">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{'SheetId':'471cb1af-a389-4255-b9dd-016a7d1c6972','UId':'13a075ca-918e-4ac5-8764-1ca112b384c5','Col':7,'Row':6,'Format':'numberic','Value':'169277345','TargetCode':''}</v>
      </c>
    </row>
    <row r="21" ht="12.75">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ht="12.75">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{'SheetId':'471cb1af-a389-4255-b9dd-016a7d1c6972','UId':'16702e7d-f552-451b-8042-8f7e46560afd','Col':4,'Row':7,'Format':'numberic','Value':'140202553','TargetCode':''}</v>
      </c>
    </row>
    <row r="23" ht="12.75">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{'SheetId':'471cb1af-a389-4255-b9dd-016a7d1c6972','UId':'8a97c211-65b5-43fd-bfed-ef91033697c8','Col':5,'Row':7,'Format':'numberic','Value':'140202553','TargetCode':''}</v>
      </c>
    </row>
    <row r="24" ht="12.75">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{'SheetId':'471cb1af-a389-4255-b9dd-016a7d1c6972','UId':'c405662e-07af-4536-92d6-564ba20dcbf1','Col':6,'Row':7,'Format':'numberic','Value':'-643106293','TargetCode':''}</v>
      </c>
    </row>
    <row r="25" ht="12.75">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{'SheetId':'471cb1af-a389-4255-b9dd-016a7d1c6972','UId':'5a4b1726-2a01-402d-91ab-bf0a10fc29cc','Col':7,'Row':7,'Format':'numberic','Value':'-643106293','TargetCode':''}</v>
      </c>
    </row>
    <row r="26" ht="12.75">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ht="12.75">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{'SheetId':'471cb1af-a389-4255-b9dd-016a7d1c6972','UId':'dfb48018-df02-4270-8ce8-b888d5fff959','Col':4,'Row':8,'Format':'numberic','Value':'','TargetCode':''}</v>
      </c>
    </row>
    <row r="28" ht="12.75">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{'SheetId':'471cb1af-a389-4255-b9dd-016a7d1c6972','UId':'0a1b1de5-7d3f-42d1-816e-24600e1c306f','Col':5,'Row':8,'Format':'numberic','Value':'','TargetCode':''}</v>
      </c>
    </row>
    <row r="29" ht="12.75">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{'SheetId':'471cb1af-a389-4255-b9dd-016a7d1c6972','UId':'78449dbc-0262-416c-ae9a-2cad20a8a31d','Col':6,'Row':8,'Format':'numberic','Value':'','TargetCode':''}</v>
      </c>
    </row>
    <row r="30" ht="12.75">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{'SheetId':'471cb1af-a389-4255-b9dd-016a7d1c6972','UId':'1aaec8a7-4b30-4fb4-95ed-b5ac8e0e4b00','Col':7,'Row':8,'Format':'numberic','Value':'','TargetCode':''}</v>
      </c>
    </row>
    <row r="31" ht="12.75">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ht="12.75">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{'SheetId':'471cb1af-a389-4255-b9dd-016a7d1c6972','UId':'b8924e70-d030-4234-a836-d28fa24ce413','Col':4,'Row':9,'Format':'numberic','Value':'','TargetCode':''}</v>
      </c>
    </row>
    <row r="33" ht="12.75">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{'SheetId':'471cb1af-a389-4255-b9dd-016a7d1c6972','UId':'fa0f939c-ad55-4a32-b877-51da40386e3b','Col':5,'Row':9,'Format':'numberic','Value':'','TargetCode':''}</v>
      </c>
    </row>
    <row r="34" ht="12.75">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{'SheetId':'471cb1af-a389-4255-b9dd-016a7d1c6972','UId':'6081713b-7e0d-419f-874e-9c24b30d259e','Col':6,'Row':9,'Format':'numberic','Value':'','TargetCode':''}</v>
      </c>
    </row>
    <row r="35" ht="12.75">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{'SheetId':'471cb1af-a389-4255-b9dd-016a7d1c6972','UId':'779ccf6c-3f2a-4ad7-a977-719eb78d13c0','Col':7,'Row':9,'Format':'numberic','Value':'','TargetCode':''}</v>
      </c>
    </row>
    <row r="36" ht="12.75">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ht="12.75">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{'SheetId':'471cb1af-a389-4255-b9dd-016a7d1c6972','UId':'bf902ed8-0109-4674-a1cc-62592f1b92d9','Col':4,'Row':10,'Format':'numberic','Value':'','TargetCode':''}</v>
      </c>
    </row>
    <row r="38" ht="12.75">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{'SheetId':'471cb1af-a389-4255-b9dd-016a7d1c6972','UId':'8ba89cf9-4c91-4da8-b892-09e4876fe985','Col':5,'Row':10,'Format':'numberic','Value':'','TargetCode':''}</v>
      </c>
    </row>
    <row r="39" ht="12.75">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{'SheetId':'471cb1af-a389-4255-b9dd-016a7d1c6972','UId':'7c9bffa2-9a74-4128-9c5d-bbc98558406e','Col':6,'Row':10,'Format':'numberic','Value':'821918','TargetCode':''}</v>
      </c>
    </row>
    <row r="40" ht="12.75">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{'SheetId':'471cb1af-a389-4255-b9dd-016a7d1c6972','UId':'6e0f4d2a-a0c3-4f49-b576-423e4fda275c','Col':7,'Row':10,'Format':'numberic','Value':'821918','TargetCode':''}</v>
      </c>
    </row>
    <row r="41" ht="12.75">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ht="12.75">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{'SheetId':'471cb1af-a389-4255-b9dd-016a7d1c6972','UId':'68f52c9d-ed20-4157-8f0a-5565542d239d','Col':4,'Row':11,'Format':'numberic','Value':'','TargetCode':''}</v>
      </c>
    </row>
    <row r="43" ht="12.75">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{'SheetId':'471cb1af-a389-4255-b9dd-016a7d1c6972','UId':'931d9a25-062a-481a-bb83-b6593ce5ad0e','Col':5,'Row':11,'Format':'numberic','Value':'','TargetCode':''}</v>
      </c>
    </row>
    <row r="44" ht="12.75">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{'SheetId':'471cb1af-a389-4255-b9dd-016a7d1c6972','UId':'05814b77-87f5-4969-b441-4ed481d003cf','Col':6,'Row':11,'Format':'numberic','Value':'','TargetCode':''}</v>
      </c>
    </row>
    <row r="45" ht="12.75">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{'SheetId':'471cb1af-a389-4255-b9dd-016a7d1c6972','UId':'778fdb84-1461-4af6-bb33-3c4d112c112c','Col':7,'Row':11,'Format':'numberic','Value':'','TargetCode':''}</v>
      </c>
    </row>
    <row r="46" ht="12.75">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ht="12.75">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{'SheetId':'471cb1af-a389-4255-b9dd-016a7d1c6972','UId':'d26ad73b-b259-4fff-870e-af1b4efc9b4c','Col':4,'Row':12,'Format':'numberic','Value':'16357174','TargetCode':''}</v>
      </c>
    </row>
    <row r="48" ht="12.75">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{'SheetId':'471cb1af-a389-4255-b9dd-016a7d1c6972','UId':'1b2c2bb9-fd0f-4f6a-ae5f-0ee2f0e1d4dd','Col':5,'Row':12,'Format':'numberic','Value':'16357174','TargetCode':''}</v>
      </c>
    </row>
    <row r="49" ht="12.75">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{'SheetId':'471cb1af-a389-4255-b9dd-016a7d1c6972','UId':'98ca5d5f-758a-4875-a29b-e407fe462d50','Col':6,'Row':12,'Format':'numberic','Value':'7636083','TargetCode':''}</v>
      </c>
    </row>
    <row r="50" ht="12.75">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{'SheetId':'471cb1af-a389-4255-b9dd-016a7d1c6972','UId':'a4d388b3-6ab8-429d-9966-b7072d52ca3d','Col':7,'Row':12,'Format':'numberic','Value':'7636083','TargetCode':''}</v>
      </c>
    </row>
    <row r="51" ht="12.75">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ht="12.75">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{'SheetId':'471cb1af-a389-4255-b9dd-016a7d1c6972','UId':'12373433-143b-445b-80b8-7e2d1aba8f47','Col':4,'Row':13,'Format':'numberic','Value':'16357174','TargetCode':''}</v>
      </c>
    </row>
    <row r="53" ht="12.75">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{'SheetId':'471cb1af-a389-4255-b9dd-016a7d1c6972','UId':'eb3713bf-fc27-48aa-84e5-3b22f691ec58','Col':5,'Row':13,'Format':'numberic','Value':'16357174','TargetCode':''}</v>
      </c>
    </row>
    <row r="54" ht="12.75">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{'SheetId':'471cb1af-a389-4255-b9dd-016a7d1c6972','UId':'f1035bf2-649e-43ce-a420-3a4865026239','Col':6,'Row':13,'Format':'numberic','Value':'7636083','TargetCode':''}</v>
      </c>
    </row>
    <row r="55" ht="12.75">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{'SheetId':'471cb1af-a389-4255-b9dd-016a7d1c6972','UId':'8f180994-f336-46dd-9c04-02c6c48496ac','Col':7,'Row':13,'Format':'numberic','Value':'7636083','TargetCode':''}</v>
      </c>
    </row>
    <row r="56" ht="12.75">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ht="12.75">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{'SheetId':'471cb1af-a389-4255-b9dd-016a7d1c6972','UId':'54e90757-9d8a-4f05-adea-9f245c42276c','Col':4,'Row':14,'Format':'numberic','Value':'','TargetCode':''}</v>
      </c>
    </row>
    <row r="58" ht="12.75">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{'SheetId':'471cb1af-a389-4255-b9dd-016a7d1c6972','UId':'3fff2dcd-7ca7-426f-bf5d-8241d3c67385','Col':5,'Row':14,'Format':'numberic','Value':'','TargetCode':''}</v>
      </c>
    </row>
    <row r="59" ht="12.75">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{'SheetId':'471cb1af-a389-4255-b9dd-016a7d1c6972','UId':'a8c32566-0ae4-4121-957e-997f3d3033fe','Col':6,'Row':14,'Format':'numberic','Value':'','TargetCode':''}</v>
      </c>
    </row>
    <row r="60" ht="12.75">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{'SheetId':'471cb1af-a389-4255-b9dd-016a7d1c6972','UId':'6ddb7db2-d8b1-4154-a7d4-223c759dfe9a','Col':7,'Row':14,'Format':'numberic','Value':'','TargetCode':''}</v>
      </c>
    </row>
    <row r="61" ht="12.75">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ht="12.75">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{'SheetId':'471cb1af-a389-4255-b9dd-016a7d1c6972','UId':'e340976c-39b0-44b5-b2e1-1d342060ce8e','Col':4,'Row':15,'Format':'numberic','Value':'','TargetCode':''}</v>
      </c>
    </row>
    <row r="63" ht="12.75">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{'SheetId':'471cb1af-a389-4255-b9dd-016a7d1c6972','UId':'87a20680-65fd-4b87-a2a8-7cba5894aba0','Col':5,'Row':15,'Format':'numberic','Value':'','TargetCode':''}</v>
      </c>
    </row>
    <row r="64" ht="12.75">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{'SheetId':'471cb1af-a389-4255-b9dd-016a7d1c6972','UId':'722f9e54-40ff-4094-9bf3-2d0e2a4c6c85','Col':6,'Row':15,'Format':'numberic','Value':'','TargetCode':''}</v>
      </c>
    </row>
    <row r="65" ht="12.75">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{'SheetId':'471cb1af-a389-4255-b9dd-016a7d1c6972','UId':'1147c254-cbd2-4607-a9b9-997782f144d3','Col':7,'Row':15,'Format':'numberic','Value':'','TargetCode':''}</v>
      </c>
    </row>
    <row r="66" ht="12.75">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ht="12.75">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{'SheetId':'471cb1af-a389-4255-b9dd-016a7d1c6972','UId':'33fc81e1-29a2-48f4-8104-951fe6d8c9e4','Col':4,'Row':16,'Format':'numberic','Value':'','TargetCode':''}</v>
      </c>
    </row>
    <row r="68" ht="12.75">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{'SheetId':'471cb1af-a389-4255-b9dd-016a7d1c6972','UId':'6a3646ff-ea6d-4780-9293-b466ac41e07f','Col':5,'Row':16,'Format':'numberic','Value':'','TargetCode':''}</v>
      </c>
    </row>
    <row r="69" ht="12.75">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{'SheetId':'471cb1af-a389-4255-b9dd-016a7d1c6972','UId':'123c6f04-469e-4a32-9ab6-2c63e3d0e857','Col':6,'Row':16,'Format':'numberic','Value':'','TargetCode':''}</v>
      </c>
    </row>
    <row r="70" ht="12.75">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{'SheetId':'471cb1af-a389-4255-b9dd-016a7d1c6972','UId':'95d02b54-13d5-4c12-b332-f8e7f5373348','Col':7,'Row':16,'Format':'numberic','Value':'','TargetCode':''}</v>
      </c>
    </row>
    <row r="71" ht="12.75">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ht="12.75">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{'SheetId':'471cb1af-a389-4255-b9dd-016a7d1c6972','UId':'21fcc0e8-7ebc-467d-83f1-ec0ee271b390','Col':4,'Row':17,'Format':'numberic','Value':'','TargetCode':''}</v>
      </c>
    </row>
    <row r="73" ht="12.75">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{'SheetId':'471cb1af-a389-4255-b9dd-016a7d1c6972','UId':'69b6539b-dd01-4291-b5cd-85ace7b70fa4','Col':5,'Row':17,'Format':'numberic','Value':'','TargetCode':''}</v>
      </c>
    </row>
    <row r="74" ht="12.75">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{'SheetId':'471cb1af-a389-4255-b9dd-016a7d1c6972','UId':'b3a869fc-c1a8-44ac-8208-be0cf0189e9b','Col':6,'Row':17,'Format':'numberic','Value':'','TargetCode':''}</v>
      </c>
    </row>
    <row r="75" ht="12.75">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{'SheetId':'471cb1af-a389-4255-b9dd-016a7d1c6972','UId':'87683ba9-de3a-4978-987b-2a2689e232d4','Col':7,'Row':17,'Format':'numberic','Value':'','TargetCode':''}</v>
      </c>
    </row>
    <row r="76" ht="12.75">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ht="12.75">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{'SheetId':'471cb1af-a389-4255-b9dd-016a7d1c6972','UId':'817b0dd8-15bf-4d06-bcd1-87aa61748e5c','Col':4,'Row':18,'Format':'numberic','Value':'686789370','TargetCode':''}</v>
      </c>
    </row>
    <row r="78" ht="12.75">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{'SheetId':'471cb1af-a389-4255-b9dd-016a7d1c6972','UId':'b78eb722-20fb-44d3-977d-abfba48c1335','Col':5,'Row':18,'Format':'numberic','Value':'686789370','TargetCode':''}</v>
      </c>
    </row>
    <row r="79" ht="12.75">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{'SheetId':'471cb1af-a389-4255-b9dd-016a7d1c6972','UId':'06d29b45-62f0-4fac-a8ac-c83dc9f8193b','Col':6,'Row':18,'Format':'numberic','Value':'715415216','TargetCode':''}</v>
      </c>
    </row>
    <row r="80" ht="12.75">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{'SheetId':'471cb1af-a389-4255-b9dd-016a7d1c6972','UId':'d8894aad-e9a9-432e-be0e-37fd6c5287e1','Col':7,'Row':18,'Format':'numberic','Value':'715415216','TargetCode':''}</v>
      </c>
    </row>
    <row r="81" ht="12.75">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ht="12.75">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{'SheetId':'471cb1af-a389-4255-b9dd-016a7d1c6972','UId':'41043d31-5c1a-41c2-bcaf-d2eb092cee56','Col':4,'Row':19,'Format':'numberic','Value':'350611423','TargetCode':''}</v>
      </c>
    </row>
    <row r="83" ht="12.75">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{'SheetId':'471cb1af-a389-4255-b9dd-016a7d1c6972','UId':'f03723f5-9ce8-4410-a9a4-7f51f73f16e0','Col':5,'Row':19,'Format':'numberic','Value':'350611423','TargetCode':''}</v>
      </c>
    </row>
    <row r="84" ht="12.75">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{'SheetId':'471cb1af-a389-4255-b9dd-016a7d1c6972','UId':'73c25757-cfd7-4623-9e9a-9fd36291a116','Col':6,'Row':19,'Format':'numberic','Value':'382996645','TargetCode':''}</v>
      </c>
    </row>
    <row r="85" ht="12.75">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{'SheetId':'471cb1af-a389-4255-b9dd-016a7d1c6972','UId':'c28a0468-96ae-4c7e-9d04-1464be70495e','Col':7,'Row':19,'Format':'numberic','Value':'382996645','TargetCode':''}</v>
      </c>
    </row>
    <row r="86" ht="12.75">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ht="12.75">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{'SheetId':'471cb1af-a389-4255-b9dd-016a7d1c6972','UId':'dd4d87eb-dd07-4d22-89cd-a2b0b25214c2','Col':4,'Row':20,'Format':'numberic','Value':'90981661','TargetCode':''}</v>
      </c>
    </row>
    <row r="88" ht="12.75">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{'SheetId':'471cb1af-a389-4255-b9dd-016a7d1c6972','UId':'44091cd7-3541-4756-844c-32bb3e3ddb3f','Col':5,'Row':20,'Format':'numberic','Value':'90981661','TargetCode':''}</v>
      </c>
    </row>
    <row r="89" ht="12.75">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{'SheetId':'471cb1af-a389-4255-b9dd-016a7d1c6972','UId':'b618b76f-e180-4df6-a444-ed8966d651d4','Col':6,'Row':20,'Format':'numberic','Value':'90517414','TargetCode':''}</v>
      </c>
    </row>
    <row r="90" ht="12.75">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{'SheetId':'471cb1af-a389-4255-b9dd-016a7d1c6972','UId':'721d3a40-befb-4d16-824f-6313762c6d5f','Col':7,'Row':20,'Format':'numberic','Value':'90517414','TargetCode':''}</v>
      </c>
    </row>
    <row r="91" ht="12.75">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ht="12.75">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{'SheetId':'471cb1af-a389-4255-b9dd-016a7d1c6972','UId':'21f97c9e-b667-4c06-8323-6cb04c978f27','Col':4,'Row':21,'Format':'numberic','Value':'33000000','TargetCode':''}</v>
      </c>
    </row>
    <row r="93" ht="12.75">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{'SheetId':'471cb1af-a389-4255-b9dd-016a7d1c6972','UId':'1e31b9d2-da2a-4cb6-ace9-c0ccd8f9208a','Col':5,'Row':21,'Format':'numberic','Value':'33000000','TargetCode':''}</v>
      </c>
    </row>
    <row r="94" ht="12.75">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{'SheetId':'471cb1af-a389-4255-b9dd-016a7d1c6972','UId':'8ed5adf0-e670-4409-97a0-82807f77595a','Col':6,'Row':21,'Format':'numberic','Value':'33000000','TargetCode':''}</v>
      </c>
    </row>
    <row r="95" ht="12.75">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{'SheetId':'471cb1af-a389-4255-b9dd-016a7d1c6972','UId':'b3497f19-ad9c-46a2-af86-093973674515','Col':7,'Row':21,'Format':'numberic','Value':'33000000','TargetCode':''}</v>
      </c>
    </row>
    <row r="96" ht="12.75">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ht="12.75">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{'SheetId':'471cb1af-a389-4255-b9dd-016a7d1c6972','UId':'f0b71d81-e2dc-48c4-99a7-4cd9889b41b6','Col':4,'Row':22,'Format':'numberic','Value':'99000000','TargetCode':''}</v>
      </c>
    </row>
    <row r="98" ht="12.75">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{'SheetId':'471cb1af-a389-4255-b9dd-016a7d1c6972','UId':'ea31d0f8-058a-430a-a577-82c576c92c8e','Col':5,'Row':22,'Format':'numberic','Value':'99000000','TargetCode':''}</v>
      </c>
    </row>
    <row r="99" ht="12.75">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{'SheetId':'471cb1af-a389-4255-b9dd-016a7d1c6972','UId':'e64eff06-db8e-44b0-b739-6ff86c9f1797','Col':6,'Row':22,'Format':'numberic','Value':'99000000','TargetCode':''}</v>
      </c>
    </row>
    <row r="100" ht="12.75">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{'SheetId':'471cb1af-a389-4255-b9dd-016a7d1c6972','UId':'b75a4f3b-56be-4863-a2dd-eaf86c14b699','Col':7,'Row':22,'Format':'numberic','Value':'99000000','TargetCode':''}</v>
      </c>
    </row>
    <row r="101" ht="12.75">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ht="12.75">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{'SheetId':'471cb1af-a389-4255-b9dd-016a7d1c6972','UId':'9efffba9-27e1-4782-a5c6-11cf82d86ff4','Col':4,'Row':23,'Format':'numberic','Value':'66000000','TargetCode':''}</v>
      </c>
    </row>
    <row r="103" ht="12.75">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{'SheetId':'471cb1af-a389-4255-b9dd-016a7d1c6972','UId':'b6e1545b-95a3-4418-b01c-8812832ac1b0','Col':5,'Row':23,'Format':'numberic','Value':'66000000','TargetCode':''}</v>
      </c>
    </row>
    <row r="104" ht="12.75">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{'SheetId':'471cb1af-a389-4255-b9dd-016a7d1c6972','UId':'ff49f849-d467-479b-b1c0-452fff10ef74','Col':6,'Row':23,'Format':'numberic','Value':'66000000','TargetCode':''}</v>
      </c>
    </row>
    <row r="105" ht="12.75">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{'SheetId':'471cb1af-a389-4255-b9dd-016a7d1c6972','UId':'8aee59fc-5396-49ce-84b0-283ed899d686','Col':7,'Row':23,'Format':'numberic','Value':'66000000','TargetCode':''}</v>
      </c>
    </row>
    <row r="106" ht="12.75">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ht="12.75">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{'SheetId':'471cb1af-a389-4255-b9dd-016a7d1c6972','UId':'dfde7dd7-4465-41e0-8dfc-3d9bd7ef8df4','Col':4,'Row':24,'Format':'numberic','Value':'1100000','TargetCode':''}</v>
      </c>
    </row>
    <row r="108" ht="12.75">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{'SheetId':'471cb1af-a389-4255-b9dd-016a7d1c6972','UId':'8d607be0-46b7-4f79-b999-a6433feff755','Col':5,'Row':24,'Format':'numberic','Value':'1100000','TargetCode':''}</v>
      </c>
    </row>
    <row r="109" ht="12.75">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{'SheetId':'471cb1af-a389-4255-b9dd-016a7d1c6972','UId':'a72625a9-1c20-4c87-bd82-ad9fc7164547','Col':6,'Row':24,'Format':'numberic','Value':'1100000','TargetCode':''}</v>
      </c>
    </row>
    <row r="110" ht="12.75">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{'SheetId':'471cb1af-a389-4255-b9dd-016a7d1c6972','UId':'f4af0a50-e561-45bd-88e0-0b4b996e6853','Col':7,'Row':24,'Format':'numberic','Value':'1100000','TargetCode':''}</v>
      </c>
    </row>
    <row r="111" ht="12.75">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ht="12.75">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{'SheetId':'471cb1af-a389-4255-b9dd-016a7d1c6972','UId':'0510158a-592c-436d-9700-d8f11e1f02a0','Col':4,'Row':25,'Format':'numberic','Value':'','TargetCode':''}</v>
      </c>
    </row>
    <row r="113" ht="12.75">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{'SheetId':'471cb1af-a389-4255-b9dd-016a7d1c6972','UId':'85d77f2b-5e99-4202-b223-e24cd40bbff0','Col':5,'Row':25,'Format':'numberic','Value':'','TargetCode':''}</v>
      </c>
    </row>
    <row r="114" ht="12.75">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{'SheetId':'471cb1af-a389-4255-b9dd-016a7d1c6972','UId':'fb81c32f-e253-402b-9cc0-1ab569e0c7b8','Col':6,'Row':25,'Format':'numberic','Value':'','TargetCode':''}</v>
      </c>
    </row>
    <row r="115" ht="12.75">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{'SheetId':'471cb1af-a389-4255-b9dd-016a7d1c6972','UId':'395a68c7-850e-430f-8764-b59595c5c1d0','Col':7,'Row':25,'Format':'numberic','Value':'','TargetCode':''}</v>
      </c>
    </row>
    <row r="116" ht="12.75">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ht="12.75">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{'SheetId':'471cb1af-a389-4255-b9dd-016a7d1c6972','UId':'43248b63-d59f-4530-b1e1-a3c515cb7a07','Col':4,'Row':26,'Format':'numberic','Value':'40910963','TargetCode':''}</v>
      </c>
    </row>
    <row r="118" ht="12.75">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{'SheetId':'471cb1af-a389-4255-b9dd-016a7d1c6972','UId':'80c0b4d0-fa12-484e-889c-119930c17704','Col':5,'Row':26,'Format':'numberic','Value':'40910963','TargetCode':''}</v>
      </c>
    </row>
    <row r="119" ht="12.75">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{'SheetId':'471cb1af-a389-4255-b9dd-016a7d1c6972','UId':'573e79f0-fb08-45a3-8eee-01810cb56a67','Col':6,'Row':26,'Format':'numberic','Value':'38183579','TargetCode':''}</v>
      </c>
    </row>
    <row r="120" ht="12.75">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{'SheetId':'471cb1af-a389-4255-b9dd-016a7d1c6972','UId':'865c154a-bd91-470b-8302-ac3706577d95','Col':7,'Row':26,'Format':'numberic','Value':'38183579','TargetCode':''}</v>
      </c>
    </row>
    <row r="121" ht="12.75">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ht="12.75">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{'SheetId':'471cb1af-a389-4255-b9dd-016a7d1c6972','UId':'b95a1451-3d17-4326-a897-30401dbbfd89','Col':4,'Row':27,'Format':'numberic','Value':'','TargetCode':''}</v>
      </c>
    </row>
    <row r="123" ht="12.75">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{'SheetId':'471cb1af-a389-4255-b9dd-016a7d1c6972','UId':'93ae1556-92ad-467a-b0c5-62b935edda65','Col':5,'Row':27,'Format':'numberic','Value':'','TargetCode':''}</v>
      </c>
    </row>
    <row r="124" ht="12.75">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{'SheetId':'471cb1af-a389-4255-b9dd-016a7d1c6972','UId':'01d09365-7fb0-4926-90f5-fc95b4cf1df4','Col':6,'Row':27,'Format':'numberic','Value':'','TargetCode':''}</v>
      </c>
    </row>
    <row r="125" ht="12.75">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{'SheetId':'471cb1af-a389-4255-b9dd-016a7d1c6972','UId':'06f35d7c-739d-41de-be6b-79d9211f23f1','Col':7,'Row':27,'Format':'numberic','Value':'','TargetCode':''}</v>
      </c>
    </row>
    <row r="126" ht="12.75">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ht="12.75">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{'SheetId':'471cb1af-a389-4255-b9dd-016a7d1c6972','UId':'d0c4ca5a-c868-4ff5-877a-5c45f57de88b','Col':4,'Row':28,'Format':'numberic','Value':'5185323','TargetCode':''}</v>
      </c>
    </row>
    <row r="128" ht="12.75">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{'SheetId':'471cb1af-a389-4255-b9dd-016a7d1c6972','UId':'5bd4bbcd-0eec-4c2e-b3b6-b12c76c99db4','Col':5,'Row':28,'Format':'numberic','Value':'5185323','TargetCode':''}</v>
      </c>
    </row>
    <row r="129" ht="12.75">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{'SheetId':'471cb1af-a389-4255-b9dd-016a7d1c6972','UId':'7837e364-6063-43ce-8aff-eaf1f2214323','Col':6,'Row':28,'Format':'numberic','Value':'4617578','TargetCode':''}</v>
      </c>
    </row>
    <row r="130" ht="12.75">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{'SheetId':'471cb1af-a389-4255-b9dd-016a7d1c6972','UId':'cfa3e449-2aeb-4d67-82a2-f919eaf9a577','Col':7,'Row':28,'Format':'numberic','Value':'4617578','TargetCode':''}</v>
      </c>
    </row>
    <row r="131" ht="12.75">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ht="12.75">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{'SheetId':'471cb1af-a389-4255-b9dd-016a7d1c6972','UId':'7e365e48-758c-495f-9212-daf35ee8e743','Col':4,'Row':29,'Format':'numberic','Value':'3669462612','TargetCode':''}</v>
      </c>
    </row>
    <row r="133" ht="12.75">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{'SheetId':'471cb1af-a389-4255-b9dd-016a7d1c6972','UId':'77e4018d-8b9d-4b09-954d-c3a71e8c2242','Col':5,'Row':29,'Format':'numberic','Value':'3669462612','TargetCode':''}</v>
      </c>
    </row>
    <row r="134" ht="12.75">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{'SheetId':'471cb1af-a389-4255-b9dd-016a7d1c6972','UId':'54522454-c653-401d-bd1e-5d47cb93881b','Col':6,'Row':29,'Format':'numberic','Value':'3305781164','TargetCode':''}</v>
      </c>
    </row>
    <row r="135" ht="12.75">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{'SheetId':'471cb1af-a389-4255-b9dd-016a7d1c6972','UId':'ff8765ec-e3f6-4656-8c3c-56c0afb65395','Col':7,'Row':29,'Format':'numberic','Value':'3305781164','TargetCode':''}</v>
      </c>
    </row>
    <row r="136" ht="12.75">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ht="12.75">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{'SheetId':'471cb1af-a389-4255-b9dd-016a7d1c6972','UId':'efb1968f-a0f2-4642-a44d-b1701c58b5ba','Col':4,'Row':30,'Format':'numberic','Value':'','TargetCode':''}</v>
      </c>
    </row>
    <row r="138" ht="12.75">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{'SheetId':'471cb1af-a389-4255-b9dd-016a7d1c6972','UId':'9a89a783-e8e9-4ecd-a024-50a89cba2144','Col':5,'Row':30,'Format':'numberic','Value':'','TargetCode':''}</v>
      </c>
    </row>
    <row r="139" ht="12.75">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{'SheetId':'471cb1af-a389-4255-b9dd-016a7d1c6972','UId':'e5e9b955-4fda-4dd3-9143-48dd0e769728','Col':6,'Row':30,'Format':'numberic','Value':'','TargetCode':''}</v>
      </c>
    </row>
    <row r="140" ht="12.75">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{'SheetId':'471cb1af-a389-4255-b9dd-016a7d1c6972','UId':'431a7ee6-5874-43b6-999f-d476f8f7c41d','Col':7,'Row':30,'Format':'numberic','Value':'','TargetCode':''}</v>
      </c>
    </row>
    <row r="141" ht="12.75">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ht="12.75">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{'SheetId':'471cb1af-a389-4255-b9dd-016a7d1c6972','UId':'0720f6e9-7bb0-405a-90b6-38964bbf6641','Col':4,'Row':31,'Format':'numberic','Value':'','TargetCode':''}</v>
      </c>
    </row>
    <row r="143" ht="12.75">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{'SheetId':'471cb1af-a389-4255-b9dd-016a7d1c6972','UId':'e66ef84c-9ee1-46c5-be9e-03bcfea6ddd8','Col':5,'Row':31,'Format':'numberic','Value':'','TargetCode':''}</v>
      </c>
    </row>
    <row r="144" ht="12.75">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{'SheetId':'471cb1af-a389-4255-b9dd-016a7d1c6972','UId':'b41e02a8-388d-4f89-a2cf-524fa3e79099','Col':6,'Row':31,'Format':'numberic','Value':'','TargetCode':''}</v>
      </c>
    </row>
    <row r="145" ht="12.75">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{'SheetId':'471cb1af-a389-4255-b9dd-016a7d1c6972','UId':'f4cc6ab3-2a4b-4ba2-8b5d-38d749985112','Col':7,'Row':31,'Format':'numberic','Value':'','TargetCode':''}</v>
      </c>
    </row>
    <row r="146" ht="12.75">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ht="12.75">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{'SheetId':'471cb1af-a389-4255-b9dd-016a7d1c6972','UId':'4f68404f-fe18-4406-a628-6e9497915cb1','Col':4,'Row':32,'Format':'numberic','Value':'','TargetCode':''}</v>
      </c>
    </row>
    <row r="148" ht="12.75">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{'SheetId':'471cb1af-a389-4255-b9dd-016a7d1c6972','UId':'444b7044-a735-4f7b-9a93-7f7e7fcb8dfa','Col':5,'Row':32,'Format':'numberic','Value':'','TargetCode':''}</v>
      </c>
    </row>
    <row r="149" ht="12.75">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{'SheetId':'471cb1af-a389-4255-b9dd-016a7d1c6972','UId':'089d4c07-8687-4b9b-af51-2b1fdd20c944','Col':6,'Row':32,'Format':'numberic','Value':'','TargetCode':''}</v>
      </c>
    </row>
    <row r="150" ht="12.75">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{'SheetId':'471cb1af-a389-4255-b9dd-016a7d1c6972','UId':'40ebf994-f0c7-489f-ab17-f90ae69aaeb1','Col':7,'Row':32,'Format':'numberic','Value':'','TargetCode':''}</v>
      </c>
    </row>
    <row r="151" ht="12.75">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ht="12.75">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{'SheetId':'471cb1af-a389-4255-b9dd-016a7d1c6972','UId':'aaca19f4-9b2d-4389-ae6d-b5609bdaeaa9','Col':4,'Row':33,'Format':'numberic','Value':'3669462612','TargetCode':''}</v>
      </c>
    </row>
    <row r="153" ht="12.75">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{'SheetId':'471cb1af-a389-4255-b9dd-016a7d1c6972','UId':'fdb547c8-5822-425f-b5d8-2d370ad7b608','Col':5,'Row':33,'Format':'numberic','Value':'3669462612','TargetCode':''}</v>
      </c>
    </row>
    <row r="154" ht="12.75">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{'SheetId':'471cb1af-a389-4255-b9dd-016a7d1c6972','UId':'375adf66-fa78-4014-a3ad-dba317c6b30c','Col':6,'Row':33,'Format':'numberic','Value':'3305781164','TargetCode':''}</v>
      </c>
    </row>
    <row r="155" ht="12.75">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{'SheetId':'471cb1af-a389-4255-b9dd-016a7d1c6972','UId':'60af2282-a5a2-43df-ab3b-1d58cc4d7cd2','Col':7,'Row':33,'Format':'numberic','Value':'3305781164','TargetCode':''}</v>
      </c>
    </row>
    <row r="156" ht="12.75">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ht="12.75">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{'SheetId':'471cb1af-a389-4255-b9dd-016a7d1c6972','UId':'f213cfe9-3027-40dd-9b85-28b35acf59ac','Col':4,'Row':34,'Format':'numberic','Value':'3529260059','TargetCode':''}</v>
      </c>
    </row>
    <row r="158" ht="12.75">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{'SheetId':'471cb1af-a389-4255-b9dd-016a7d1c6972','UId':'92dd330e-f061-4f19-a965-eaafb7aca0e7','Col':5,'Row':34,'Format':'numberic','Value':'3529260059','TargetCode':''}</v>
      </c>
    </row>
    <row r="159" ht="12.75">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{'SheetId':'471cb1af-a389-4255-b9dd-016a7d1c6972','UId':'9d1654af-2318-41fa-94fc-d9317db0f581','Col':6,'Row':34,'Format':'numberic','Value':'3948887457','TargetCode':''}</v>
      </c>
    </row>
    <row r="160" ht="12.75">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{'SheetId':'471cb1af-a389-4255-b9dd-016a7d1c6972','UId':'1bb9eb33-7f25-442a-b487-18cb65ffb1c7','Col':7,'Row':34,'Format':'numberic','Value':'3948887457','TargetCode':''}</v>
      </c>
    </row>
    <row r="161" ht="12.75">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ht="12.75">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{'SheetId':'471cb1af-a389-4255-b9dd-016a7d1c6972','UId':'f2da800c-d14a-485a-bf44-3d054e7f1312','Col':4,'Row':35,'Format':'numberic','Value':'140202553','TargetCode':''}</v>
      </c>
    </row>
    <row r="163" ht="12.75">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{'SheetId':'471cb1af-a389-4255-b9dd-016a7d1c6972','UId':'0248eeb3-c9a5-48ea-bc60-601ca02a43f2','Col':5,'Row':35,'Format':'numberic','Value':'140202553','TargetCode':''}</v>
      </c>
    </row>
    <row r="164" ht="12.75">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{'SheetId':'471cb1af-a389-4255-b9dd-016a7d1c6972','UId':'4dc004c8-d1bf-4762-84cf-56d12150a09f','Col':6,'Row':35,'Format':'numberic','Value':'-643106293','TargetCode':''}</v>
      </c>
    </row>
    <row r="165" ht="12.75">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{'SheetId':'471cb1af-a389-4255-b9dd-016a7d1c6972','UId':'0e7f57a8-6aee-461c-9fe5-c0762e70f0f3','Col':7,'Row':35,'Format':'numberic','Value':'-643106293','TargetCode':''}</v>
      </c>
    </row>
    <row r="166" ht="12.75">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ht="12.75">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{'SheetId':'471cb1af-a389-4255-b9dd-016a7d1c6972','UId':'628f9fc4-40ff-4555-a77b-8261586d31df','Col':4,'Row':36,'Format':'numberic','Value':'','TargetCode':''}</v>
      </c>
    </row>
    <row r="168" ht="12.75">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{'SheetId':'471cb1af-a389-4255-b9dd-016a7d1c6972','UId':'93957ffa-e9b6-4a3c-9bbd-4476a25a6d95','Col':5,'Row':36,'Format':'numberic','Value':'','TargetCode':''}</v>
      </c>
    </row>
    <row r="169" ht="12.75">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{'SheetId':'471cb1af-a389-4255-b9dd-016a7d1c6972','UId':'c378128f-ceab-47f5-9268-aaee5ea9c1e4','Col':6,'Row':36,'Format':'numberic','Value':'','TargetCode':''}</v>
      </c>
    </row>
    <row r="170" ht="12.75">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{'SheetId':'471cb1af-a389-4255-b9dd-016a7d1c6972','UId':'463138e5-5daf-4d20-9ed3-590c47f33c96','Col':7,'Row':36,'Format':'numberic','Value':'','TargetCode':''}</v>
      </c>
    </row>
    <row r="171" ht="12.75">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ht="12.75">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{'SheetId':'471cb1af-a389-4255-b9dd-016a7d1c6972','UId':'2a086eec-6f10-4d0c-87ed-939beda15071','Col':4,'Row':37,'Format':'numberic','Value':'3669462612','TargetCode':''}</v>
      </c>
    </row>
    <row r="173" ht="12.75">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{'SheetId':'471cb1af-a389-4255-b9dd-016a7d1c6972','UId':'7acb86e0-fc9a-48c5-a1c6-0a05101f0069','Col':5,'Row':37,'Format':'numberic','Value':'3669462612','TargetCode':''}</v>
      </c>
    </row>
    <row r="174" ht="12.75">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{'SheetId':'471cb1af-a389-4255-b9dd-016a7d1c6972','UId':'dc093b78-cf69-4486-a226-7a713131dc9e','Col':6,'Row':37,'Format':'numberic','Value':'3305781164','TargetCode':''}</v>
      </c>
    </row>
    <row r="175" ht="12.75">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{'SheetId':'471cb1af-a389-4255-b9dd-016a7d1c6972','UId':'53fff2a9-1984-4dbc-9c7b-8306cf181f9c','Col':7,'Row':37,'Format':'numberic','Value':'3305781164','TargetCode':''}</v>
      </c>
    </row>
    <row r="176" ht="12.75">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 ','TargetCode':''}</v>
      </c>
    </row>
    <row r="177" ht="12.75">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 ','TargetCode':''}</v>
      </c>
    </row>
    <row r="178" ht="12.75">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 ','TargetCode':''}</v>
      </c>
    </row>
    <row r="179" ht="12.75">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ht="12.75">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{'SheetId':'5ca8c4ee-b8a7-4cfd-b34f-43f723c1d20d','UId':'ce6a181f-084a-4a33-b6a9-651185810bdc','Col':4,'Row':3,'Format':'numberic','Value':'14448860090','TargetCode':''}</v>
      </c>
    </row>
    <row r="181" ht="12.75">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{'SheetId':'5ca8c4ee-b8a7-4cfd-b34f-43f723c1d20d','UId':'1d939e59-c69a-48bf-904a-315ceeda28ea','Col':5,'Row':3,'Format':'numberic','Value':'11380078151','TargetCode':''}</v>
      </c>
    </row>
    <row r="182" ht="12.75">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ht="12.75">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{'SheetId':'5ca8c4ee-b8a7-4cfd-b34f-43f723c1d20d','UId':'b02ad78a-3fdd-4842-b83c-00dd3755cf07','Col':4,'Row':4,'Format':'numberic','Value':'6448860090','TargetCode':''}</v>
      </c>
    </row>
    <row r="184" ht="12.75">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{'SheetId':'5ca8c4ee-b8a7-4cfd-b34f-43f723c1d20d','UId':'836e99a6-b97f-484f-b6a4-45a3d3c12de4','Col':5,'Row':4,'Format':'numberic','Value':'380078151','TargetCode':''}</v>
      </c>
    </row>
    <row r="185" ht="12.75">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ht="12.75">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{'SheetId':'5ca8c4ee-b8a7-4cfd-b34f-43f723c1d20d','UId':'d9875ef9-de68-42f5-997b-3ced15c6e4b1','Col':4,'Row':5,'Format':'numberic','Value':'8000000000','TargetCode':''}</v>
      </c>
    </row>
    <row r="187" ht="12.75">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{'SheetId':'5ca8c4ee-b8a7-4cfd-b34f-43f723c1d20d','UId':'1dffb530-ac80-4ef8-8b5d-a01ed56e85ae','Col':5,'Row':5,'Format':'numberic','Value':'11000000000','TargetCode':''}</v>
      </c>
    </row>
    <row r="188" ht="12.75">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ht="12.75">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{'SheetId':'5ca8c4ee-b8a7-4cfd-b34f-43f723c1d20d','UId':'716975d1-7fdb-4857-aa1f-42944193125d','Col':4,'Row':6,'Format':'numberic','Value':'67482091660','TargetCode':''}</v>
      </c>
    </row>
    <row r="190" ht="12.75">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{'SheetId':'5ca8c4ee-b8a7-4cfd-b34f-43f723c1d20d','UId':'8e457463-0132-4bf1-a716-54152f35ecd2','Col':5,'Row':6,'Format':'numberic','Value':'100933956276','TargetCode':''}</v>
      </c>
    </row>
    <row r="191" ht="12.75">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ht="12.75">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{'SheetId':'5ca8c4ee-b8a7-4cfd-b34f-43f723c1d20d','UId':'1182a4f0-62b3-42fd-844d-6b2e0c51aaf3','Col':4,'Row':7,'Format':'numberic','Value':'67482091660','TargetCode':''}</v>
      </c>
    </row>
    <row r="193" ht="12.75">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{'SheetId':'5ca8c4ee-b8a7-4cfd-b34f-43f723c1d20d','UId':'4a4befef-0d8e-4f29-ac71-ac02e1daf876','Col':5,'Row':7,'Format':'numberic','Value':'100933956276','TargetCode':''}</v>
      </c>
    </row>
    <row r="194" ht="12.75">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ht="12.75">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 -   ','TargetCode':''}</v>
      </c>
    </row>
    <row r="196" ht="12.75">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 -   ','TargetCode':''}</v>
      </c>
    </row>
    <row r="197" ht="12.75">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ht="12.75">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{'SheetId':'5ca8c4ee-b8a7-4cfd-b34f-43f723c1d20d','UId':'4e13c738-8973-49e9-b555-01e9514e9f1f','Col':4,'Row':9,'Format':'numberic','Value':'1628954729','TargetCode':''}</v>
      </c>
    </row>
    <row r="199" ht="12.75">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{'SheetId':'5ca8c4ee-b8a7-4cfd-b34f-43f723c1d20d','UId':'f3815463-910f-487b-929a-28460ea2ccf6','Col':5,'Row':9,'Format':'numberic','Value':'2144666830','TargetCode':''}</v>
      </c>
    </row>
    <row r="200" ht="12.75">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ht="12.75">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 -   ','TargetCode':''}</v>
      </c>
    </row>
    <row r="202" ht="12.75">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 -   ','TargetCode':''}</v>
      </c>
    </row>
    <row r="203" ht="12.75">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ht="12.75">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 -   ','TargetCode':''}</v>
      </c>
    </row>
    <row r="205" ht="12.75">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 -   ','TargetCode':''}</v>
      </c>
    </row>
    <row r="206" ht="12.75">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ht="12.75">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{'SheetId':'5ca8c4ee-b8a7-4cfd-b34f-43f723c1d20d','UId':'ae35444f-eacb-4670-ae19-d5a4997fa00d','Col':4,'Row':12,'Format':'numberic','Value':'1628954729','TargetCode':''}</v>
      </c>
    </row>
    <row r="208" ht="12.75">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{'SheetId':'5ca8c4ee-b8a7-4cfd-b34f-43f723c1d20d','UId':'8a2b31f2-32ad-4736-aa18-cfa3cef6299a','Col':5,'Row':12,'Format':'numberic','Value':'2144666830','TargetCode':''}</v>
      </c>
    </row>
    <row r="209" ht="12.75">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ht="12.75">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 -   ','TargetCode':''}</v>
      </c>
    </row>
    <row r="211" ht="12.75">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 -   ','TargetCode':''}</v>
      </c>
    </row>
    <row r="212" ht="12.75">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ht="12.75">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 -   ','TargetCode':''}</v>
      </c>
    </row>
    <row r="214" ht="12.75">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 -   ','TargetCode':''}</v>
      </c>
    </row>
    <row r="215" ht="12.75">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ht="12.75">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{'SheetId':'5ca8c4ee-b8a7-4cfd-b34f-43f723c1d20d','UId':'4c057c2c-b13a-4e8a-9162-afb0dcd861ba','Col':4,'Row':15,'Format':'numberic','Value':'1628954729','TargetCode':''}</v>
      </c>
    </row>
    <row r="217" ht="12.75">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{'SheetId':'5ca8c4ee-b8a7-4cfd-b34f-43f723c1d20d','UId':'d7c7b84b-a2c3-4c1c-9681-93966dcd73c3','Col':5,'Row':15,'Format':'numberic','Value':'2144666830','TargetCode':''}</v>
      </c>
    </row>
    <row r="218" ht="12.75">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ht="12.75">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 -   ','TargetCode':''}</v>
      </c>
    </row>
    <row r="220" ht="12.75">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 -   ','TargetCode':''}</v>
      </c>
    </row>
    <row r="221" ht="12.75">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ht="12.75">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 -   ','TargetCode':''}</v>
      </c>
    </row>
    <row r="223" ht="12.75">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 -   ','TargetCode':''}</v>
      </c>
    </row>
    <row r="224" ht="12.75">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ht="12.75">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{'SheetId':'5ca8c4ee-b8a7-4cfd-b34f-43f723c1d20d','UId':'7e0c86ad-1373-4514-97f0-3faf75c2e507','Col':4,'Row':18,'Format':'numberic','Value':'83559906479','TargetCode':''}</v>
      </c>
    </row>
    <row r="226" ht="12.75">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{'SheetId':'5ca8c4ee-b8a7-4cfd-b34f-43f723c1d20d','UId':'5ea3f2c7-3d75-44f1-b59d-5df6d551fec3','Col':5,'Row':18,'Format':'numberic','Value':'114458701257','TargetCode':''}</v>
      </c>
    </row>
    <row r="227" ht="12.75">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ht="12.75">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 -   ','TargetCode':''}</v>
      </c>
    </row>
    <row r="229" ht="12.75">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 -   ','TargetCode':''}</v>
      </c>
    </row>
    <row r="230" ht="12.75">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ht="12.75">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 -   ','TargetCode':''}</v>
      </c>
    </row>
    <row r="232" ht="12.75">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 -   ','TargetCode':''}</v>
      </c>
    </row>
    <row r="233" ht="12.75">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ht="12.75">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 -   ','TargetCode':''}</v>
      </c>
    </row>
    <row r="235" ht="12.75">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 -   ','TargetCode':''}</v>
      </c>
    </row>
    <row r="236" ht="12.75">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ht="12.75">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{'SheetId':'5ca8c4ee-b8a7-4cfd-b34f-43f723c1d20d','UId':'3321c5ad-cc2a-40fc-afb1-061e80eedb2d','Col':4,'Row':22,'Format':'numberic','Value':'81182872','TargetCode':''}</v>
      </c>
    </row>
    <row r="238" ht="12.75">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{'SheetId':'5ca8c4ee-b8a7-4cfd-b34f-43f723c1d20d','UId':'42e5236c-9363-47a8-b42b-5b4aa26dd159','Col':5,'Row':22,'Format':'numberic','Value':'296517548','TargetCode':''}</v>
      </c>
    </row>
    <row r="239" ht="12.75">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ht="12.75">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{'SheetId':'5ca8c4ee-b8a7-4cfd-b34f-43f723c1d20d','UId':'ca58cbba-98b3-49a4-9da9-393869356c26','Col':4,'Row':23,'Format':'numberic','Value':'27642925','TargetCode':''}</v>
      </c>
    </row>
    <row r="241" ht="12.75">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{'SheetId':'5ca8c4ee-b8a7-4cfd-b34f-43f723c1d20d','UId':'ba14a456-c472-4698-ac5e-238c3081cf55','Col':5,'Row':23,'Format':'numberic','Value':'58732663','TargetCode':''}</v>
      </c>
    </row>
    <row r="242" ht="12.75">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ht="12.75">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 -   ','TargetCode':''}</v>
      </c>
    </row>
    <row r="244" ht="12.75">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 -   ','TargetCode':''}</v>
      </c>
    </row>
    <row r="245" ht="12.75">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ht="12.75">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{'SheetId':'5ca8c4ee-b8a7-4cfd-b34f-43f723c1d20d','UId':'9084a6ca-8099-40ed-ae15-d176f5575c78','Col':4,'Row':25,'Format':'numberic','Value':'40737653','TargetCode':''}</v>
      </c>
    </row>
    <row r="247" ht="12.75">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{'SheetId':'5ca8c4ee-b8a7-4cfd-b34f-43f723c1d20d','UId':'2b8654a5-fa3a-47e2-b6aa-d98b3ab50717','Col':5,'Row':25,'Format':'numberic','Value':'94888317','TargetCode':''}</v>
      </c>
    </row>
    <row r="248" ht="12.75">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ht="12.75">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{'SheetId':'5ca8c4ee-b8a7-4cfd-b34f-43f723c1d20d','UId':'46e43a64-dfba-43ba-b9bf-ecc5f455b6ba','Col':4,'Row':26,'Format':'numberic','Value':'24209600','TargetCode':''}</v>
      </c>
    </row>
    <row r="250" ht="12.75">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{'SheetId':'5ca8c4ee-b8a7-4cfd-b34f-43f723c1d20d','UId':'dcd217af-892e-4c67-b714-3319381669b6','Col':5,'Row':26,'Format':'numberic','Value':'252000000','TargetCode':''}</v>
      </c>
    </row>
    <row r="251" ht="12.75">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ht="12.75">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{'SheetId':'5ca8c4ee-b8a7-4cfd-b34f-43f723c1d20d','UId':'f0778966-a99c-4665-b139-914f0259e878','Col':4,'Row':27,'Format':'numberic','Value':'5132993','TargetCode':''}</v>
      </c>
    </row>
    <row r="253" ht="12.75">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{'SheetId':'5ca8c4ee-b8a7-4cfd-b34f-43f723c1d20d','UId':'c30cedec-5164-4afb-80a6-60bab974327e','Col':5,'Row':27,'Format':'numberic','Value':'3011657','TargetCode':''}</v>
      </c>
    </row>
    <row r="254" ht="12.75">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ht="12.75">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{'SheetId':'5ca8c4ee-b8a7-4cfd-b34f-43f723c1d20d','UId':'f5903d18-a6f2-4e64-b1bc-f205ca12ab6e','Col':4,'Row':28,'Format':'numberic','Value':'584593084','TargetCode':''}</v>
      </c>
    </row>
    <row r="256" ht="12.75">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{'SheetId':'5ca8c4ee-b8a7-4cfd-b34f-43f723c1d20d','UId':'2770d90b-1e87-40ec-b31b-002655263523','Col':5,'Row':28,'Format':'numberic','Value':'476453574','TargetCode':''}</v>
      </c>
    </row>
    <row r="257" ht="12.75">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ht="12.75">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{'SheetId':'5ca8c4ee-b8a7-4cfd-b34f-43f723c1d20d','UId':'0cb41851-570e-445c-ad6c-14a8d02aaf12','Col':4,'Row':29,'Format':'numberic','Value':'1','TargetCode':''}</v>
      </c>
    </row>
    <row r="259" ht="12.75">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{'SheetId':'5ca8c4ee-b8a7-4cfd-b34f-43f723c1d20d','UId':'69517419-315f-4faf-8a12-3ff114244cb7','Col':5,'Row':29,'Format':'numberic','Value':'1','TargetCode':''}</v>
      </c>
    </row>
    <row r="260" ht="12.75">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ht="12.75">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{'SheetId':'5ca8c4ee-b8a7-4cfd-b34f-43f723c1d20d','UId':'f2d74e95-7333-4626-93ee-94cf504fa2a9','Col':4,'Row':30,'Format':'numberic','Value':'763499128','TargetCode':''}</v>
      </c>
    </row>
    <row r="262" ht="12.75">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{'SheetId':'5ca8c4ee-b8a7-4cfd-b34f-43f723c1d20d','UId':'24ce480c-7a68-4534-b2b8-2ab01fb7aba9','Col':5,'Row':30,'Format':'numberic','Value':'1181603760','TargetCode':''}</v>
      </c>
    </row>
    <row r="263" ht="12.75">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ht="12.75">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{'SheetId':'5ca8c4ee-b8a7-4cfd-b34f-43f723c1d20d','UId':'0f673f5b-d298-4fa6-9f0f-e67176ddba22','Col':4,'Row':31,'Format':'numberic','Value':'82796407351','TargetCode':''}</v>
      </c>
    </row>
    <row r="265" ht="12.75">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{'SheetId':'5ca8c4ee-b8a7-4cfd-b34f-43f723c1d20d','UId':'bc170c99-f1f0-4594-85a5-ab7842a61335','Col':5,'Row':31,'Format':'numberic','Value':'113277097497','TargetCode':''}</v>
      </c>
    </row>
    <row r="266" ht="12.75">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ht="12.75">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{'SheetId':'5ca8c4ee-b8a7-4cfd-b34f-43f723c1d20d','UId':'b8785e29-9136-4539-8226-cf7bab199882','Col':4,'Row':32,'Format':'numberic','Value':'64831881000','TargetCode':''}</v>
      </c>
    </row>
    <row r="268" ht="12.75">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{'SheetId':'5ca8c4ee-b8a7-4cfd-b34f-43f723c1d20d','UId':'0aeca7d7-2111-4c3a-bf20-653a0ba13291','Col':5,'Row':32,'Format':'numberic','Value':'91940321500','TargetCode':''}</v>
      </c>
    </row>
    <row r="269" ht="12.75">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ht="12.75">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{'SheetId':'5ca8c4ee-b8a7-4cfd-b34f-43f723c1d20d','UId':'776d4786-e924-4c37-8989-758787a84a73','Col':4,'Row':33,'Format':'numberic','Value':'292195826100','TargetCode':''}</v>
      </c>
    </row>
    <row r="271" ht="12.75">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{'SheetId':'5ca8c4ee-b8a7-4cfd-b34f-43f723c1d20d','UId':'c5085a09-0f8c-43d3-bc0b-15199ce12055','Col':5,'Row':33,'Format':'numberic','Value':'283793596500','TargetCode':''}</v>
      </c>
    </row>
    <row r="272" ht="12.75">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ht="12.75">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{'SheetId':'5ca8c4ee-b8a7-4cfd-b34f-43f723c1d20d','UId':'b4372668-0a1e-41fc-9997-88d70fbd3f1c','Col':4,'Row':34,'Format':'numberic','Value':'-227363945100','TargetCode':''}</v>
      </c>
    </row>
    <row r="274" ht="12.75">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{'SheetId':'5ca8c4ee-b8a7-4cfd-b34f-43f723c1d20d','UId':'b3e6f0f8-39ef-4244-88ea-6cc64ad3a9c2','Col':5,'Row':34,'Format':'numberic','Value':'-191853275000','TargetCode':''}</v>
      </c>
    </row>
    <row r="275" ht="12.75">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ht="12.75">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{'SheetId':'5ca8c4ee-b8a7-4cfd-b34f-43f723c1d20d','UId':'6eed3484-d4bc-4f35-804c-f9afc0b337cd','Col':4,'Row':35,'Format':'numberic','Value':'-4738795036','TargetCode':''}</v>
      </c>
    </row>
    <row r="277" ht="12.75">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{'SheetId':'5ca8c4ee-b8a7-4cfd-b34f-43f723c1d20d','UId':'2d51cac2-506a-4398-9cfc-abf8e8ec2009','Col':5,'Row':35,'Format':'numberic','Value':'2302917222','TargetCode':''}</v>
      </c>
    </row>
    <row r="278" ht="12.75">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ht="12.75">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{'SheetId':'5ca8c4ee-b8a7-4cfd-b34f-43f723c1d20d','UId':'9e7fc8c4-7116-4248-bf32-6812d8d17884','Col':4,'Row':36,'Format':'numberic','Value':'22703321387','TargetCode':''}</v>
      </c>
    </row>
    <row r="280" ht="12.75">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{'SheetId':'5ca8c4ee-b8a7-4cfd-b34f-43f723c1d20d','UId':'3478b069-834b-4dae-9394-003d07b0c62e','Col':5,'Row':36,'Format':'numberic','Value':'19033858775','TargetCode':''}</v>
      </c>
    </row>
    <row r="281" ht="12.75">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ht="12.75">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{'SheetId':'5ca8c4ee-b8a7-4cfd-b34f-43f723c1d20d','UId':'17a56b92-c365-41d8-89ea-786c171e3ec2','Col':4,'Row':37,'Format':'numberic','Value':'12770.94','TargetCode':''}</v>
      </c>
    </row>
    <row r="283" ht="12.75">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{'SheetId':'5ca8c4ee-b8a7-4cfd-b34f-43f723c1d20d','UId':'789be0a9-2df4-45c3-b6c1-7ca2f80cd015','Col':5,'Row':37,'Format':'numberic','Value':'12320.72','TargetCode':''}</v>
      </c>
    </row>
    <row r="284" ht="12.75">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ht="12.75">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 -   ','TargetCode':''}</v>
      </c>
    </row>
    <row r="286" ht="12.75">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 -   ','TargetCode':''}</v>
      </c>
    </row>
    <row r="287" ht="12.75">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ht="12.75">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 -   ','TargetCode':''}</v>
      </c>
    </row>
    <row r="289" ht="12.75">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 -   ','TargetCode':''}</v>
      </c>
    </row>
    <row r="290" ht="12.75">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ht="12.75">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 -   ','TargetCode':''}</v>
      </c>
    </row>
    <row r="292" ht="12.75">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 -   ','TargetCode':''}</v>
      </c>
    </row>
    <row r="293" ht="12.75">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ht="12.75">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 -   ','TargetCode':''}</v>
      </c>
    </row>
    <row r="295" ht="12.75">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 -   ','TargetCode':''}</v>
      </c>
    </row>
    <row r="296" ht="12.75">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ht="12.75">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 -   ','TargetCode':''}</v>
      </c>
    </row>
    <row r="298" ht="12.75">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 -   ','TargetCode':''}</v>
      </c>
    </row>
    <row r="299" ht="12.75">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ht="12.75">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 -   ','TargetCode':''}</v>
      </c>
    </row>
    <row r="301" ht="12.75">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 -   ','TargetCode':''}</v>
      </c>
    </row>
    <row r="302" ht="12.75">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ht="12.75">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 -   ','TargetCode':''}</v>
      </c>
    </row>
    <row r="304" ht="12.75">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 -   ','TargetCode':''}</v>
      </c>
    </row>
    <row r="305" ht="12.75">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ht="12.75">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{'SheetId':'5ca8c4ee-b8a7-4cfd-b34f-43f723c1d20d','UId':'7dc47f22-2d30-4a5a-93c4-26a99906115b','Col':4,'Row':45,'Format':'numberic','Value':'6483188.1','TargetCode':''}</v>
      </c>
    </row>
    <row r="307" ht="12.75">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{'SheetId':'5ca8c4ee-b8a7-4cfd-b34f-43f723c1d20d','UId':'1c11c533-0f17-40eb-9f14-5cf55fdb9d98','Col':5,'Row':45,'Format':'numberic','Value':'9194032.15','TargetCode':''}</v>
      </c>
    </row>
    <row r="308" ht="12.75">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ht="12.75">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ht="12.75">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ht="12.75">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ht="12.75">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ht="12.75">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ht="12.75">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ht="12.75">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ht="12.75">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ht="12.75">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ht="12.75">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ht="12.75">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ht="12.75">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ht="12.75">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ht="12.75">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ht="12.75">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ht="12.75">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ht="12.75">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ht="12.75">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ht="12.75">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ht="12.75">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ht="12.75">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ht="12.75">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ht="12.75">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ht="12.75">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ht="12.75">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ht="12.75">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ht="12.75">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ht="12.75">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ht="12.75">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ht="12.75">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ht="12.75">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ht="12.75">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ht="12.75">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ht="12.75">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ht="12.75">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ht="12.75">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ht="12.75">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ht="12.75">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ht="12.75">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ht="12.75">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ht="12.75">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ht="12.75">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ht="12.75">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ht="12.75">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ht="12.75">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ht="12.75">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ht="12.75">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ht="12.75">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ht="12.75">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ht="12.75">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ht="12.75">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ht="12.75">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ht="12.75">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ht="12.75">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ht="12.75">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ht="12.75">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ht="12.75">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ht="12.75">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ht="12.75">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ht="12.75">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ht="12.75">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ht="12.75">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ht="12.75">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ht="12.75">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ht="12.75">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ht="12.75">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ht="12.75">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ht="12.75">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ht="12.75">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ht="12.75">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ht="12.75">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ht="12.75">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ht="12.75">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ht="12.75">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ht="12.75">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ht="12.75">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ht="12.75">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ht="12.75">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ht="12.75">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ht="12.75">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ht="12.75">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ht="12.75">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ht="12.75">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ht="12.75">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ht="12.75">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ht="12.75">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ht="12.75">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ht="12.75">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ht="12.75">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ht="12.75">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ht="12.75">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ht="12.75">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ht="12.75">
      <c r="A401" t="str">
        <f>CONCATENATE("{'SheetId':'cc406fba-8c30-4081-be82-2550c22e6d74'",",","'UId':'79357f94-95f3-4054-9e09-d7eb32a09556'",",'Col':",COLUMN(GTTSRong_06107!E3),",'Row':",ROW(GTTSRong_06107!E3),",","'Format':'numberic'",",'Value':'",SUBSTITUTE(GTTSRong_06107!E3,"'","\'"),"','TargetCode':''}")</f>
        <v>{'SheetId':'cc406fba-8c30-4081-be82-2550c22e6d74','UId':'79357f94-95f3-4054-9e09-d7eb32a09556','Col':5,'Row':3,'Format':'numberic','Value':'113277097497','TargetCode':''}</v>
      </c>
    </row>
    <row r="402" ht="12.75">
      <c r="A402" t="str">
        <f>CONCATENATE("{'SheetId':'cc406fba-8c30-4081-be82-2550c22e6d74'",",","'UId':'a6dcd0ad-4b54-4a2d-b8ce-1c1a75847de7'",",'Col':",COLUMN(GTTSRong_06107!F3),",'Row':",ROW(GTTSRong_06107!F3),",","'Format':'numberic'",",'Value':'",SUBSTITUTE(GTTSRong_06107!F3,"'","\'"),"','TargetCode':''}")</f>
        <v>{'SheetId':'cc406fba-8c30-4081-be82-2550c22e6d74','UId':'a6dcd0ad-4b54-4a2d-b8ce-1c1a75847de7','Col':6,'Row':3,'Format':'numberic','Value':'130022815957','TargetCode':''}</v>
      </c>
    </row>
    <row r="403" ht="12.75">
      <c r="A403" t="str">
        <f>CONCATENATE("{'SheetId':'cc406fba-8c30-4081-be82-2550c22e6d74'",",","'UId':'28d8656d-5755-4bd7-8f0d-afa52274ec2c'",",'Col':",COLUMN(GTTSRong_06107!E4),",'Row':",ROW(GTTSRong_06107!E4),",","'Format':'numberic'",",'Value':'",SUBSTITUTE(GTTSRong_06107!E4,"'","\'"),"','TargetCode':''}")</f>
        <v>{'SheetId':'cc406fba-8c30-4081-be82-2550c22e6d74','UId':'28d8656d-5755-4bd7-8f0d-afa52274ec2c','Col':5,'Row':4,'Format':'numberic','Value':'3669462612','TargetCode':''}</v>
      </c>
    </row>
    <row r="404" ht="12.75">
      <c r="A404" t="str">
        <f>CONCATENATE("{'SheetId':'cc406fba-8c30-4081-be82-2550c22e6d74'",",","'UId':'8ecb6551-e32d-44d4-82f1-eeb2ea295e18'",",'Col':",COLUMN(GTTSRong_06107!F4),",'Row':",ROW(GTTSRong_06107!F4),",","'Format':'numberic'",",'Value':'",SUBSTITUTE(GTTSRong_06107!F4,"'","\'"),"','TargetCode':''}")</f>
        <v>{'SheetId':'cc406fba-8c30-4081-be82-2550c22e6d74','UId':'8ecb6551-e32d-44d4-82f1-eeb2ea295e18','Col':6,'Row':4,'Format':'numberic','Value':'3305781164','TargetCode':''}</v>
      </c>
    </row>
    <row r="405" ht="12.75">
      <c r="A405" t="str">
        <f>CONCATENATE("{'SheetId':'cc406fba-8c30-4081-be82-2550c22e6d74'",",","'UId':'9eead62f-62bf-4f0d-9aec-bca2396ddc4f'",",'Col':",COLUMN(GTTSRong_06107!E5),",'Row':",ROW(GTTSRong_06107!E5),",","'Format':'numberic'",",'Value':'",SUBSTITUTE(GTTSRong_06107!E5,"'","\'"),"','TargetCode':''}")</f>
        <v>{'SheetId':'cc406fba-8c30-4081-be82-2550c22e6d74','UId':'9eead62f-62bf-4f0d-9aec-bca2396ddc4f','Col':5,'Row':5,'Format':'numberic','Value':'3669462612','TargetCode':''}</v>
      </c>
    </row>
    <row r="406" ht="12.75">
      <c r="A406" t="str">
        <f>CONCATENATE("{'SheetId':'cc406fba-8c30-4081-be82-2550c22e6d74'",",","'UId':'2455cfd2-f1e7-43be-8ca0-b39729692257'",",'Col':",COLUMN(GTTSRong_06107!F5),",'Row':",ROW(GTTSRong_06107!F5),",","'Format':'numberic'",",'Value':'",SUBSTITUTE(GTTSRong_06107!F5,"'","\'"),"','TargetCode':''}")</f>
        <v>{'SheetId':'cc406fba-8c30-4081-be82-2550c22e6d74','UId':'2455cfd2-f1e7-43be-8ca0-b39729692257','Col':6,'Row':5,'Format':'numberic','Value':'3305781164','TargetCode':''}</v>
      </c>
    </row>
    <row r="407" ht="12.75">
      <c r="A407" t="str">
        <f>CONCATENATE("{'SheetId':'cc406fba-8c30-4081-be82-2550c22e6d74'",",","'UId':'796ec01d-1a83-4925-bb5b-b3997dcc946f'",",'Col':",COLUMN(GTTSRong_06107!E6),",'Row':",ROW(GTTSRong_06107!E6),",","'Format':'numberic'",",'Value':'",SUBSTITUTE(GTTSRong_06107!E6,"'","\'"),"','TargetCode':''}")</f>
        <v>{'SheetId':'cc406fba-8c30-4081-be82-2550c22e6d74','UId':'796ec01d-1a83-4925-bb5b-b3997dcc946f','Col':5,'Row':6,'Format':'numberic','Value':'0','TargetCode':''}</v>
      </c>
    </row>
    <row r="408" ht="12.75">
      <c r="A408" t="str">
        <f>CONCATENATE("{'SheetId':'cc406fba-8c30-4081-be82-2550c22e6d74'",",","'UId':'cb92336c-ef1f-4956-af67-8db239266b79'",",'Col':",COLUMN(GTTSRong_06107!F6),",'Row':",ROW(GTTSRong_06107!F6),",","'Format':'numberic'",",'Value':'",SUBSTITUTE(GTTSRong_06107!F6,"'","\'"),"','TargetCode':''}")</f>
        <v>{'SheetId':'cc406fba-8c30-4081-be82-2550c22e6d74','UId':'cb92336c-ef1f-4956-af67-8db239266b79','Col':6,'Row':6,'Format':'numberic','Value':'0','TargetCode':''}</v>
      </c>
    </row>
    <row r="409" ht="12.75">
      <c r="A409" t="str">
        <f>CONCATENATE("{'SheetId':'cc406fba-8c30-4081-be82-2550c22e6d74'",",","'UId':'8f9c3797-85e9-4375-92ff-6feaa0e7b1b7'",",'Col':",COLUMN(GTTSRong_06107!E7),",'Row':",ROW(GTTSRong_06107!E7),",","'Format':'numberic'",",'Value':'",SUBSTITUTE(GTTSRong_06107!E7,"'","\'"),"','TargetCode':''}")</f>
        <v>{'SheetId':'cc406fba-8c30-4081-be82-2550c22e6d74','UId':'8f9c3797-85e9-4375-92ff-6feaa0e7b1b7','Col':5,'Row':7,'Format':'numberic','Value':'-34150152758','TargetCode':''}</v>
      </c>
    </row>
    <row r="410" ht="12.75">
      <c r="A410" t="str">
        <f>CONCATENATE("{'SheetId':'cc406fba-8c30-4081-be82-2550c22e6d74'",",","'UId':'baa41148-c59f-4afa-a311-5d423c7a8cc2'",",'Col':",COLUMN(GTTSRong_06107!F7),",'Row':",ROW(GTTSRong_06107!F7),",","'Format':'numberic'",",'Value':'",SUBSTITUTE(GTTSRong_06107!F7,"'","\'"),"','TargetCode':''}")</f>
        <v>{'SheetId':'cc406fba-8c30-4081-be82-2550c22e6d74','UId':'baa41148-c59f-4afa-a311-5d423c7a8cc2','Col':6,'Row':7,'Format':'numberic','Value':'-41109898410','TargetCode':''}</v>
      </c>
    </row>
    <row r="411" ht="12.75">
      <c r="A411" t="str">
        <f>CONCATENATE("{'SheetId':'cc406fba-8c30-4081-be82-2550c22e6d74'",",","'UId':'e32293a1-cd42-4d6b-b8f0-d25ffb5d0ae7'",",'Col':",COLUMN(GTTSRong_06107!E8),",'Row':",ROW(GTTSRong_06107!E8),",","'Format':'numberic'",",'Value':'",SUBSTITUTE(GTTSRong_06107!E8,"'","\'"),"','TargetCode':''}")</f>
        <v>{'SheetId':'cc406fba-8c30-4081-be82-2550c22e6d74','UId':'e32293a1-cd42-4d6b-b8f0-d25ffb5d0ae7','Col':5,'Row':8,'Format':'numberic','Value':'10538787718','TargetCode':''}</v>
      </c>
    </row>
    <row r="412" ht="12.75">
      <c r="A412" t="str">
        <f>CONCATENATE("{'SheetId':'cc406fba-8c30-4081-be82-2550c22e6d74'",",","'UId':'f97009f8-4bb0-4fb7-b47b-9c05c01fa01a'",",'Col':",COLUMN(GTTSRong_06107!F8),",'Row':",ROW(GTTSRong_06107!F8),",","'Format':'numberic'",",'Value':'",SUBSTITUTE(GTTSRong_06107!F8,"'","\'"),"','TargetCode':''}")</f>
        <v>{'SheetId':'cc406fba-8c30-4081-be82-2550c22e6d74','UId':'f97009f8-4bb0-4fb7-b47b-9c05c01fa01a','Col':6,'Row':8,'Format':'numberic','Value':'32888909970','TargetCode':''}</v>
      </c>
    </row>
    <row r="413" ht="12.75">
      <c r="A413" t="str">
        <f>CONCATENATE("{'SheetId':'cc406fba-8c30-4081-be82-2550c22e6d74'",",","'UId':'fe23dd0b-5e6f-4dca-b641-6dbc8be7cfb1'",",'Col':",COLUMN(GTTSRong_06107!E9),",'Row':",ROW(GTTSRong_06107!E9),",","'Format':'numberic'",",'Value':'",SUBSTITUTE(GTTSRong_06107!E9,"'","\'"),"','TargetCode':''}")</f>
        <v>{'SheetId':'cc406fba-8c30-4081-be82-2550c22e6d74','UId':'fe23dd0b-5e6f-4dca-b641-6dbc8be7cfb1','Col':5,'Row':9,'Format':'numberic','Value':'-44688940476','TargetCode':''}</v>
      </c>
    </row>
    <row r="414" ht="12.75">
      <c r="A414" t="str">
        <f>CONCATENATE("{'SheetId':'cc406fba-8c30-4081-be82-2550c22e6d74'",",","'UId':'e633aa90-04ec-40bb-a2c0-2cf37e64cee5'",",'Col':",COLUMN(GTTSRong_06107!F9),",'Row':",ROW(GTTSRong_06107!F9),",","'Format':'numberic'",",'Value':'",SUBSTITUTE(GTTSRong_06107!F9,"'","\'"),"','TargetCode':''}")</f>
        <v>{'SheetId':'cc406fba-8c30-4081-be82-2550c22e6d74','UId':'e633aa90-04ec-40bb-a2c0-2cf37e64cee5','Col':6,'Row':9,'Format':'numberic','Value':'-73998808380','TargetCode':''}</v>
      </c>
    </row>
    <row r="415" ht="12.75">
      <c r="A415" t="str">
        <f>CONCATENATE("{'SheetId':'cc406fba-8c30-4081-be82-2550c22e6d74'",",","'UId':'9cc15fb3-0906-4ba0-9f14-04672940aac5'",",'Col':",COLUMN(GTTSRong_06107!E10),",'Row':",ROW(GTTSRong_06107!E10),",","'Format':'numberic'",",'Value':'",SUBSTITUTE(GTTSRong_06107!E10,"'","\'"),"','TargetCode':''}")</f>
        <v>{'SheetId':'cc406fba-8c30-4081-be82-2550c22e6d74','UId':'9cc15fb3-0906-4ba0-9f14-04672940aac5','Col':5,'Row':10,'Format':'numberic','Value':'82796407351','TargetCode':''}</v>
      </c>
    </row>
    <row r="416" ht="12.75">
      <c r="A416" t="str">
        <f>CONCATENATE("{'SheetId':'cc406fba-8c30-4081-be82-2550c22e6d74'",",","'UId':'029ac059-4bb8-4227-ab12-af2619fd35a1'",",'Col':",COLUMN(GTTSRong_06107!F10),",'Row':",ROW(GTTSRong_06107!F10),",","'Format':'numberic'",",'Value':'",SUBSTITUTE(GTTSRong_06107!F10,"'","\'"),"','TargetCode':''}")</f>
        <v>{'SheetId':'cc406fba-8c30-4081-be82-2550c22e6d74','UId':'029ac059-4bb8-4227-ab12-af2619fd35a1','Col':6,'Row':10,'Format':'numberic','Value':'92218698711','TargetCode':''}</v>
      </c>
    </row>
    <row r="417" ht="12.75">
      <c r="A417" t="str">
        <f>CONCATENATE("{'SheetId':'97f94cc4-2cf1-490f-9992-d56edff2a48b'",",","'UId':'9527d31a-2431-4b10-95c6-18ad2fc2d441'",",'Col':",COLUMN(BCDMDT_06108!D3),",'Row':",ROW(BCDMDT_06108!D3),",","'Format':'numberic'",",'Value':'",SUBSTITUTE(BCDMDT_06108!D3,"'","\'"),"','TargetCode':''}")</f>
        <v>{'SheetId':'97f94cc4-2cf1-490f-9992-d56edff2a48b','UId':'9527d31a-2431-4b10-95c6-18ad2fc2d441','Col':4,'Row':3,'Format':'numberic','Value':'...','TargetCode':''}</v>
      </c>
    </row>
    <row r="418" ht="12.75">
      <c r="A418" t="str">
        <f>CONCATENATE("{'SheetId':'97f94cc4-2cf1-490f-9992-d56edff2a48b'",",","'UId':'8622dc28-55e7-4778-90a8-1294b8070fef'",",'Col':",COLUMN(BCDMDT_06108!E3),",'Row':",ROW(BCDMDT_06108!E3),",","'Format':'numberic'",",'Value':'",SUBSTITUTE(BCDMDT_06108!E3,"'","\'"),"','TargetCode':''}")</f>
        <v>{'SheetId':'97f94cc4-2cf1-490f-9992-d56edff2a48b','UId':'8622dc28-55e7-4778-90a8-1294b8070fef','Col':5,'Row':3,'Format':'numberic','Value':'...','TargetCode':''}</v>
      </c>
    </row>
    <row r="419" ht="12.75">
      <c r="A419" t="str">
        <f>CONCATENATE("{'SheetId':'97f94cc4-2cf1-490f-9992-d56edff2a48b'",",","'UId':'600a43c2-8817-4fb1-b07d-1489b8175a7c'",",'Col':",COLUMN(BCDMDT_06108!F3),",'Row':",ROW(BCDMDT_06108!F3),",","'Format':'numberic'",",'Value':'",SUBSTITUTE(BCDMDT_06108!F3,"'","\'"),"','TargetCode':''}")</f>
        <v>{'SheetId':'97f94cc4-2cf1-490f-9992-d56edff2a48b','UId':'600a43c2-8817-4fb1-b07d-1489b8175a7c','Col':6,'Row':3,'Format':'numberic','Value':'...','TargetCode':''}</v>
      </c>
    </row>
    <row r="420" ht="12.75">
      <c r="A420" t="str">
        <f>CONCATENATE("{'SheetId':'97f94cc4-2cf1-490f-9992-d56edff2a48b'",",","'UId':'46f5d149-8c4c-49b7-b1ef-761dea9cd15b'",",'Col':",COLUMN(BCDMDT_06108!G3),",'Row':",ROW(BCDMDT_06108!G3),",","'Format':'numberic'",",'Value':'",SUBSTITUTE(BCDMDT_06108!G3,"'","\'"),"','TargetCode':''}")</f>
        <v>{'SheetId':'97f94cc4-2cf1-490f-9992-d56edff2a48b','UId':'46f5d149-8c4c-49b7-b1ef-761dea9cd15b','Col':7,'Row':3,'Format':'numberic','Value':'...','TargetCode':''}</v>
      </c>
    </row>
    <row r="421" ht="12.75">
      <c r="A421" t="str">
        <f>CONCATENATE("{'SheetId':'97f94cc4-2cf1-490f-9992-d56edff2a48b'",",","'UId':'ed3c5ca2-2902-4770-b52f-0df19c6164f5'",",'Col':",COLUMN(BCDMDT_06108!A5),",'Row':",ROW(BCDMDT_06108!A5),",","'ColDynamic':",COLUMN(BCDMDT_06108!A4),",","'RowDynamic':",ROW(BCDMDT_06108!A4),",","'Format':'numberic'",",'Value':'",SUBSTITUTE(BCDMDT_06108!A5,"'","\'"),"','TargetCode':''}")</f>
        <v>{'SheetId':'97f94cc4-2cf1-490f-9992-d56edff2a48b','UId':'ed3c5ca2-2902-4770-b52f-0df19c6164f5','Col':1,'Row':5,'ColDynamic':1,'RowDynamic':4,'Format':'numberic','Value':'II','TargetCode':''}</v>
      </c>
    </row>
    <row r="422" ht="12.75">
      <c r="A422" t="str">
        <f>CONCATENATE("{'SheetId':'97f94cc4-2cf1-490f-9992-d56edff2a48b'",",","'UId':'86c0546a-ca66-4b7c-ae89-4fc46b6ed456'",",'Col':",COLUMN(BCDMDT_06108!B5),",'Row':",ROW(BCDMDT_06108!B5),",","'ColDynamic':",COLUMN(BCDMDT_06108!B4),",","'RowDynamic':",ROW(BCDMDT_06108!B4),",","'Format':'string'",",'Value':'",SUBSTITUTE(BCDMDT_06108!B5,"'","\'"),"','TargetCode':''}")</f>
        <v>{'SheetId':'97f94cc4-2cf1-490f-9992-d56edff2a48b','UId':'86c0546a-ca66-4b7c-ae89-4fc46b6ed456','Col':2,'Row':5,'ColDynamic':2,'RowDynamic':4,'Format':'string','Value':'Cổ phiếu niêm yết, đăng ký giao dịch, chứng chỉ quỹ niêm yết','TargetCode':''}</v>
      </c>
    </row>
    <row r="423" ht="12.75">
      <c r="A423" t="str">
        <f>CONCATENATE("{'SheetId':'97f94cc4-2cf1-490f-9992-d56edff2a48b'",",","'UId':'5eecd5d1-f912-4152-84ab-e2bc7b20f384'",",'Col':",COLUMN(BCDMDT_06108!C5),",'Row':",ROW(BCDMDT_06108!C5),",","'ColDynamic':",COLUMN(BCDMDT_06108!C4),",","'RowDynamic':",ROW(BCDMDT_06108!C4),",","'Format':'numberic'",",'Value':'",SUBSTITUTE(BCDMDT_06108!C5,"'","\'"),"','TargetCode':''}")</f>
        <v>{'SheetId':'97f94cc4-2cf1-490f-9992-d56edff2a48b','UId':'5eecd5d1-f912-4152-84ab-e2bc7b20f384','Col':3,'Row':5,'ColDynamic':3,'RowDynamic':4,'Format':'numberic','Value':'2246','TargetCode':''}</v>
      </c>
    </row>
    <row r="424" ht="12.75">
      <c r="A424" t="str">
        <f>CONCATENATE("{'SheetId':'97f94cc4-2cf1-490f-9992-d56edff2a48b'",",","'UId':'26dc47da-cc71-48ec-a5eb-74f077c24238'",",'Col':",COLUMN(BCDMDT_06108!D5),",'Row':",ROW(BCDMDT_06108!D5),",","'ColDynamic':",COLUMN(BCDMDT_06108!D4),",","'RowDynamic':",ROW(BCDMDT_06108!D4),",","'Format':'numberic'",",'Value':'",SUBSTITUTE(BCDMDT_06108!D5,"'","\'"),"','TargetCode':''}")</f>
        <v>{'SheetId':'97f94cc4-2cf1-490f-9992-d56edff2a48b','UId':'26dc47da-cc71-48ec-a5eb-74f077c24238','Col':4,'Row':5,'ColDynamic':4,'RowDynamic':4,'Format':'numberic','Value':'','TargetCode':''}</v>
      </c>
    </row>
    <row r="425" ht="12.75">
      <c r="A425" t="str">
        <f>CONCATENATE("{'SheetId':'97f94cc4-2cf1-490f-9992-d56edff2a48b'",",","'UId':'87a7237e-6799-4cf5-83a6-85dafd4e1a4b'",",'Col':",COLUMN(BCDMDT_06108!E5),",'Row':",ROW(BCDMDT_06108!E5),",","'ColDynamic':",COLUMN(BCDMDT_06108!E4),",","'RowDynamic':",ROW(BCDMDT_06108!E4),",","'Format':'numberic'",",'Value':'",SUBSTITUTE(BCDMDT_06108!E5,"'","\'"),"','TargetCode':''}")</f>
        <v>{'SheetId':'97f94cc4-2cf1-490f-9992-d56edff2a48b','UId':'87a7237e-6799-4cf5-83a6-85dafd4e1a4b','Col':5,'Row':5,'ColDynamic':5,'RowDynamic':4,'Format':'numberic','Value':'','TargetCode':''}</v>
      </c>
    </row>
    <row r="426" ht="12.75">
      <c r="A426" t="str">
        <f>CONCATENATE("{'SheetId':'97f94cc4-2cf1-490f-9992-d56edff2a48b'",",","'UId':'ddd66022-7315-4273-856e-5a771d38cba0'",",'Col':",COLUMN(BCDMDT_06108!F5),",'Row':",ROW(BCDMDT_06108!F5),",","'ColDynamic':",COLUMN(BCDMDT_06108!F4),",","'RowDynamic':",ROW(BCDMDT_06108!F4),",","'Format':'numberic'",",'Value':'",SUBSTITUTE(BCDMDT_06108!F5,"'","\'"),"','TargetCode':''}")</f>
        <v>{'SheetId':'97f94cc4-2cf1-490f-9992-d56edff2a48b','UId':'ddd66022-7315-4273-856e-5a771d38cba0','Col':6,'Row':5,'ColDynamic':6,'RowDynamic':4,'Format':'numberic','Value':'','TargetCode':''}</v>
      </c>
    </row>
    <row r="427" ht="12.75">
      <c r="A427" t="str">
        <f>CONCATENATE("{'SheetId':'97f94cc4-2cf1-490f-9992-d56edff2a48b'",",","'UId':'97ee317b-4b7b-4686-89b0-a2bfc328450e'",",'Col':",COLUMN(BCDMDT_06108!G5),",'Row':",ROW(BCDMDT_06108!G5),",","'ColDynamic':",COLUMN(BCDMDT_06108!G4),",","'RowDynamic':",ROW(BCDMDT_06108!G4),",","'Format':'numberic'",",'Value':'",SUBSTITUTE(BCDMDT_06108!G5,"'","\'"),"','TargetCode':''}")</f>
        <v>{'SheetId':'97f94cc4-2cf1-490f-9992-d56edff2a48b','UId':'97ee317b-4b7b-4686-89b0-a2bfc328450e','Col':7,'Row':5,'ColDynamic':7,'RowDynamic':4,'Format':'numberic','Value':'','TargetCode':''}</v>
      </c>
    </row>
    <row r="428" ht="12.75">
      <c r="A428" t="str">
        <f>CONCATENATE("{'SheetId':'97f94cc4-2cf1-490f-9992-d56edff2a48b'",",","'UId':'f1c9162d-ea12-4c03-8cdb-a1904c0cc1ab'",",'Col':",COLUMN(BCDMDT_06108!D6),",'Row':",ROW(BCDMDT_06108!D6),",","'Format':'numberic'",",'Value':'",SUBSTITUTE(BCDMDT_06108!D6,"'","\'"),"','TargetCode':''}")</f>
        <v>{'SheetId':'97f94cc4-2cf1-490f-9992-d56edff2a48b','UId':'f1c9162d-ea12-4c03-8cdb-a1904c0cc1ab','Col':4,'Row':6,'Format':'numberic','Value':'...','TargetCode':''}</v>
      </c>
    </row>
    <row r="429" ht="12.75">
      <c r="A429" t="str">
        <f>CONCATENATE("{'SheetId':'97f94cc4-2cf1-490f-9992-d56edff2a48b'",",","'UId':'937ec53f-6e47-476a-a546-e12495e2969d'",",'Col':",COLUMN(BCDMDT_06108!E6),",'Row':",ROW(BCDMDT_06108!E6),",","'Format':'numberic'",",'Value':'",SUBSTITUTE(BCDMDT_06108!E6,"'","\'"),"','TargetCode':''}")</f>
        <v>{'SheetId':'97f94cc4-2cf1-490f-9992-d56edff2a48b','UId':'937ec53f-6e47-476a-a546-e12495e2969d','Col':5,'Row':6,'Format':'numberic','Value':'...','TargetCode':''}</v>
      </c>
    </row>
    <row r="430" ht="12.75">
      <c r="A430" t="str">
        <f>CONCATENATE("{'SheetId':'97f94cc4-2cf1-490f-9992-d56edff2a48b'",",","'UId':'6e88e443-12ff-44d1-af93-fca2df696276'",",'Col':",COLUMN(BCDMDT_06108!F6),",'Row':",ROW(BCDMDT_06108!F6),",","'Format':'numberic'",",'Value':'",SUBSTITUTE(BCDMDT_06108!F6,"'","\'"),"','TargetCode':''}")</f>
        <v>{'SheetId':'97f94cc4-2cf1-490f-9992-d56edff2a48b','UId':'6e88e443-12ff-44d1-af93-fca2df696276','Col':6,'Row':6,'Format':'numberic','Value':'...','TargetCode':''}</v>
      </c>
    </row>
    <row r="431" ht="12.75">
      <c r="A431" t="str">
        <f>CONCATENATE("{'SheetId':'97f94cc4-2cf1-490f-9992-d56edff2a48b'",",","'UId':'ba0e82ea-c21c-4675-b750-90dfa12e0042'",",'Col':",COLUMN(BCDMDT_06108!G6),",'Row':",ROW(BCDMDT_06108!G6),",","'Format':'numberic'",",'Value':'",SUBSTITUTE(BCDMDT_06108!G6,"'","\'"),"','TargetCode':''}")</f>
        <v>{'SheetId':'97f94cc4-2cf1-490f-9992-d56edff2a48b','UId':'ba0e82ea-c21c-4675-b750-90dfa12e0042','Col':7,'Row':6,'Format':'numberic','Value':'...','TargetCode':''}</v>
      </c>
    </row>
    <row r="432" ht="12.75">
      <c r="A432" t="str">
        <f>CONCATENATE("{'SheetId':'97f94cc4-2cf1-490f-9992-d56edff2a48b'",",","'UId':'6f0f16af-6a9f-4072-9190-52f2b48c44a4'",",'Col':",COLUMN(BCDMDT_06108!A8),",'Row':",ROW(BCDMDT_06108!A8),",","'ColDynamic':",COLUMN(BCDMDT_06108!A9),",","'RowDynamic':",ROW(BCDMDT_06108!A9),",","'Format':'numberic'",",'Value':'",SUBSTITUTE(BCDMDT_06108!A8,"'","\'"),"','TargetCode':''}")</f>
        <v>{'SheetId':'97f94cc4-2cf1-490f-9992-d56edff2a48b','UId':'6f0f16af-6a9f-4072-9190-52f2b48c44a4','Col':1,'Row':8,'ColDynamic':1,'RowDynamic':9,'Format':'numberic','Value':' ','TargetCode':''}</v>
      </c>
    </row>
    <row r="433" ht="12.75">
      <c r="A433" t="str">
        <f>CONCATENATE("{'SheetId':'97f94cc4-2cf1-490f-9992-d56edff2a48b'",",","'UId':'8d2401e5-0267-4970-91aa-7be41c9e91ef'",",'Col':",COLUMN(BCDMDT_06108!B8),",'Row':",ROW(BCDMDT_06108!B8),",","'ColDynamic':",COLUMN(BCDMDT_06108!B9),",","'RowDynamic':",ROW(BCDMDT_06108!B9),",","'Format':'string'",",'Value':'",SUBSTITUTE(BCDMDT_06108!B8,"'","\'"),"','TargetCode':''}")</f>
        <v>{'SheetId':'97f94cc4-2cf1-490f-9992-d56edff2a48b','UId':'8d2401e5-0267-4970-91aa-7be41c9e91ef','Col':2,'Row':8,'ColDynamic':2,'RowDynamic':9,'Format':'string','Value':'Tổng','TargetCode':''}</v>
      </c>
    </row>
    <row r="434" ht="12.75">
      <c r="A434" t="str">
        <f>CONCATENATE("{'SheetId':'97f94cc4-2cf1-490f-9992-d56edff2a48b'",",","'UId':'b8e4978f-6cd8-4c01-a5ed-cf4407e5dcf3'",",'Col':",COLUMN(BCDMDT_06108!C8),",'Row':",ROW(BCDMDT_06108!C8),",","'ColDynamic':",COLUMN(BCDMDT_06108!C9),",","'RowDynamic':",ROW(BCDMDT_06108!C9),",","'Format':'numberic'",",'Value':'",SUBSTITUTE(BCDMDT_06108!C8,"'","\'"),"','TargetCode':''}")</f>
        <v>{'SheetId':'97f94cc4-2cf1-490f-9992-d56edff2a48b','UId':'b8e4978f-6cd8-4c01-a5ed-cf4407e5dcf3','Col':3,'Row':8,'ColDynamic':3,'RowDynamic':9,'Format':'numberic','Value':'2247','TargetCode':''}</v>
      </c>
    </row>
    <row r="435" ht="12.75">
      <c r="A435" t="str">
        <f>CONCATENATE("{'SheetId':'97f94cc4-2cf1-490f-9992-d56edff2a48b'",",","'UId':'0dda764f-f1ad-46a4-8c30-01732ca173c1'",",'Col':",COLUMN(BCDMDT_06108!D8),",'Row':",ROW(BCDMDT_06108!D8),",","'ColDynamic':",COLUMN(BCDMDT_06108!D9),",","'RowDynamic':",ROW(BCDMDT_06108!D9),",","'Format':'numberic'",",'Value':'",SUBSTITUTE(BCDMDT_06108!D8,"'","\'"),"','TargetCode':''}")</f>
        <v>{'SheetId':'97f94cc4-2cf1-490f-9992-d56edff2a48b','UId':'0dda764f-f1ad-46a4-8c30-01732ca173c1','Col':4,'Row':8,'ColDynamic':4,'RowDynamic':9,'Format':'numberic','Value':'12','TargetCode':''}</v>
      </c>
    </row>
    <row r="436" ht="12.75">
      <c r="A436" t="str">
        <f>CONCATENATE("{'SheetId':'97f94cc4-2cf1-490f-9992-d56edff2a48b'",",","'UId':'2763dd7a-870e-495d-9601-ec3bc219a616'",",'Col':",COLUMN(BCDMDT_06108!E8),",'Row':",ROW(BCDMDT_06108!E8),",","'ColDynamic':",COLUMN(BCDMDT_06108!E9),",","'RowDynamic':",ROW(BCDMDT_06108!E9),",","'Format':'numberic'",",'Value':'",SUBSTITUTE(BCDMDT_06108!E8,"'","\'"),"','TargetCode':''}")</f>
        <v>{'SheetId':'97f94cc4-2cf1-490f-9992-d56edff2a48b','UId':'2763dd7a-870e-495d-9601-ec3bc219a616','Col':5,'Row':8,'ColDynamic':5,'RowDynamic':9,'Format':'numberic','Value':'20200','TargetCode':''}</v>
      </c>
    </row>
    <row r="437" ht="12.75">
      <c r="A437" t="str">
        <f>CONCATENATE("{'SheetId':'97f94cc4-2cf1-490f-9992-d56edff2a48b'",",","'UId':'d1384bac-e447-42c3-93f9-b74908915257'",",'Col':",COLUMN(BCDMDT_06108!F8),",'Row':",ROW(BCDMDT_06108!F8),",","'ColDynamic':",COLUMN(BCDMDT_06108!F9),",","'RowDynamic':",ROW(BCDMDT_06108!F9),",","'Format':'numberic'",",'Value':'",SUBSTITUTE(BCDMDT_06108!F8,"'","\'"),"','TargetCode':''}")</f>
        <v>{'SheetId':'97f94cc4-2cf1-490f-9992-d56edff2a48b','UId':'d1384bac-e447-42c3-93f9-b74908915257','Col':6,'Row':8,'ColDynamic':6,'RowDynamic':9,'Format':'numberic','Value':'242400','TargetCode':''}</v>
      </c>
    </row>
    <row r="438" ht="12.75">
      <c r="A438" t="str">
        <f>CONCATENATE("{'SheetId':'97f94cc4-2cf1-490f-9992-d56edff2a48b'",",","'UId':'256a504f-c672-41bb-b3d0-566e13d01a9a'",",'Col':",COLUMN(BCDMDT_06108!G8),",'Row':",ROW(BCDMDT_06108!G8),",","'ColDynamic':",COLUMN(BCDMDT_06108!G9),",","'RowDynamic':",ROW(BCDMDT_06108!G9),",","'Format':'numberic'",",'Value':'",SUBSTITUTE(BCDMDT_06108!G8,"'","\'"),"','TargetCode':''}")</f>
        <v>{'SheetId':'97f94cc4-2cf1-490f-9992-d56edff2a48b','UId':'256a504f-c672-41bb-b3d0-566e13d01a9a','Col':7,'Row':8,'ColDynamic':7,'RowDynamic':9,'Format':'numberic','Value':'2.90091277281311E-06','TargetCode':''}</v>
      </c>
    </row>
    <row r="439" ht="12.75">
      <c r="A439" t="str">
        <f>CONCATENATE("{'SheetId':'97f94cc4-2cf1-490f-9992-d56edff2a48b'",",","'UId':'b0313ec1-6a00-4332-83ea-77c4f924e325'",",'Col':",COLUMN(BCDMDT_06108!D9),",'Row':",ROW(BCDMDT_06108!D9),",","'Format':'numberic'",",'Value':'",SUBSTITUTE(BCDMDT_06108!D9,"'","\'"),"','TargetCode':''}")</f>
        <v>{'SheetId':'97f94cc4-2cf1-490f-9992-d56edff2a48b','UId':'b0313ec1-6a00-4332-83ea-77c4f924e325','Col':4,'Row':9,'Format':'numberic','Value':'','TargetCode':''}</v>
      </c>
    </row>
    <row r="440" ht="12.75">
      <c r="A440" t="str">
        <f>CONCATENATE("{'SheetId':'97f94cc4-2cf1-490f-9992-d56edff2a48b'",",","'UId':'dd32e6e3-9de7-40ba-9fa8-5534f3b3b5d8'",",'Col':",COLUMN(BCDMDT_06108!E9),",'Row':",ROW(BCDMDT_06108!E9),",","'Format':'numberic'",",'Value':'",SUBSTITUTE(BCDMDT_06108!E9,"'","\'"),"','TargetCode':''}")</f>
        <v>{'SheetId':'97f94cc4-2cf1-490f-9992-d56edff2a48b','UId':'dd32e6e3-9de7-40ba-9fa8-5534f3b3b5d8','Col':5,'Row':9,'Format':'numberic','Value':'','TargetCode':''}</v>
      </c>
    </row>
    <row r="441" ht="12.75">
      <c r="A441" t="str">
        <f>CONCATENATE("{'SheetId':'97f94cc4-2cf1-490f-9992-d56edff2a48b'",",","'UId':'d5f92ba1-e31f-4cfd-9d96-a65e2000f574'",",'Col':",COLUMN(BCDMDT_06108!F9),",'Row':",ROW(BCDMDT_06108!F9),",","'Format':'numberic'",",'Value':'",SUBSTITUTE(BCDMDT_06108!F9,"'","\'"),"','TargetCode':''}")</f>
        <v>{'SheetId':'97f94cc4-2cf1-490f-9992-d56edff2a48b','UId':'d5f92ba1-e31f-4cfd-9d96-a65e2000f574','Col':6,'Row':9,'Format':'numberic','Value':'','TargetCode':''}</v>
      </c>
    </row>
    <row r="442" ht="12.75">
      <c r="A442" t="str">
        <f>CONCATENATE("{'SheetId':'97f94cc4-2cf1-490f-9992-d56edff2a48b'",",","'UId':'f42fa02e-d017-4e5f-aa7e-c3072d992421'",",'Col':",COLUMN(BCDMDT_06108!G9),",'Row':",ROW(BCDMDT_06108!G9),",","'Format':'numberic'",",'Value':'",SUBSTITUTE(BCDMDT_06108!G9,"'","\'"),"','TargetCode':''}")</f>
        <v>{'SheetId':'97f94cc4-2cf1-490f-9992-d56edff2a48b','UId':'f42fa02e-d017-4e5f-aa7e-c3072d992421','Col':7,'Row':9,'Format':'numberic','Value':'','TargetCode':''}</v>
      </c>
    </row>
    <row r="443" ht="12.75">
      <c r="A443" t="str">
        <f>CONCATENATE("{'SheetId':'97f94cc4-2cf1-490f-9992-d56edff2a48b'",",","'UId':'56e8a951-a001-4f6e-9993-2c4252f4d2e2'",",'Col':",COLUMN(BCDMDT_06108!D10),",'Row':",ROW(BCDMDT_06108!D10),",","'Format':'numberic'",",'Value':'",SUBSTITUTE(BCDMDT_06108!D10,"'","\'"),"','TargetCode':''}")</f>
        <v>{'SheetId':'97f94cc4-2cf1-490f-9992-d56edff2a48b','UId':'56e8a951-a001-4f6e-9993-2c4252f4d2e2','Col':4,'Row':10,'Format':'numberic','Value':'...','TargetCode':''}</v>
      </c>
    </row>
    <row r="444" ht="12.75">
      <c r="A444" t="str">
        <f>CONCATENATE("{'SheetId':'97f94cc4-2cf1-490f-9992-d56edff2a48b'",",","'UId':'caf91613-db72-46a8-9128-b8af4d1e0e7d'",",'Col':",COLUMN(BCDMDT_06108!E10),",'Row':",ROW(BCDMDT_06108!E10),",","'Format':'numberic'",",'Value':'",SUBSTITUTE(BCDMDT_06108!E10,"'","\'"),"','TargetCode':''}")</f>
        <v>{'SheetId':'97f94cc4-2cf1-490f-9992-d56edff2a48b','UId':'caf91613-db72-46a8-9128-b8af4d1e0e7d','Col':5,'Row':10,'Format':'numberic','Value':'...','TargetCode':''}</v>
      </c>
    </row>
    <row r="445" ht="12.75">
      <c r="A445" t="str">
        <f>CONCATENATE("{'SheetId':'97f94cc4-2cf1-490f-9992-d56edff2a48b'",",","'UId':'0b83e7d7-655b-4a13-acea-76e879ab7a23'",",'Col':",COLUMN(BCDMDT_06108!F10),",'Row':",ROW(BCDMDT_06108!F10),",","'Format':'numberic'",",'Value':'",SUBSTITUTE(BCDMDT_06108!F10,"'","\'"),"','TargetCode':''}")</f>
        <v>{'SheetId':'97f94cc4-2cf1-490f-9992-d56edff2a48b','UId':'0b83e7d7-655b-4a13-acea-76e879ab7a23','Col':6,'Row':10,'Format':'numberic','Value':'...','TargetCode':''}</v>
      </c>
    </row>
    <row r="446" ht="12.75">
      <c r="A446" t="str">
        <f>CONCATENATE("{'SheetId':'97f94cc4-2cf1-490f-9992-d56edff2a48b'",",","'UId':'f23eb8c1-f1fb-4139-99e4-e67e010f30dd'",",'Col':",COLUMN(BCDMDT_06108!G10),",'Row':",ROW(BCDMDT_06108!G10),",","'Format':'numberic'",",'Value':'",SUBSTITUTE(BCDMDT_06108!G10,"'","\'"),"','TargetCode':''}")</f>
        <v>{'SheetId':'97f94cc4-2cf1-490f-9992-d56edff2a48b','UId':'f23eb8c1-f1fb-4139-99e4-e67e010f30dd','Col':7,'Row':10,'Format':'numberic','Value':'...','TargetCode':''}</v>
      </c>
    </row>
    <row r="447" ht="12.75">
      <c r="A447" t="str">
        <f>CONCATENATE("{'SheetId':'97f94cc4-2cf1-490f-9992-d56edff2a48b'",",","'UId':'98916b91-cad4-49ea-a5c6-dffd2496439d'",",'Col':",COLUMN(BCDMDT_06108!A12),",'Row':",ROW(BCDMDT_06108!A12),",","'ColDynamic':",COLUMN(BCDMDT_06108!A15),",","'RowDynamic':",ROW(BCDMDT_06108!A15),",","'Format':'numberic'",",'Value':'",SUBSTITUTE(BCDMDT_06108!A12,"'","\'"),"','TargetCode':''}")</f>
        <v>{'SheetId':'97f94cc4-2cf1-490f-9992-d56edff2a48b','UId':'98916b91-cad4-49ea-a5c6-dffd2496439d','Col':1,'Row':12,'ColDynamic':1,'RowDynamic':15,'Format':'numberic','Value':'III','TargetCode':''}</v>
      </c>
    </row>
    <row r="448" ht="12.75">
      <c r="A448" t="str">
        <f>CONCATENATE("{'SheetId':'97f94cc4-2cf1-490f-9992-d56edff2a48b'",",","'UId':'2601aee2-652c-4602-a819-18856351b861'",",'Col':",COLUMN(BCDMDT_06108!B12),",'Row':",ROW(BCDMDT_06108!B12),",","'ColDynamic':",COLUMN(BCDMDT_06108!B15),",","'RowDynamic':",ROW(BCDMDT_06108!B15),",","'Format':'string'",",'Value':'",SUBSTITUTE(BCDMDT_06108!B12,"'","\'"),"','TargetCode':''}")</f>
        <v>{'SheetId':'97f94cc4-2cf1-490f-9992-d56edff2a48b','UId':'2601aee2-652c-4602-a819-18856351b861','Col':2,'Row':12,'ColDynamic':2,'RowDynamic':15,'Format':'string','Value':'Trái phiếu','TargetCode':''}</v>
      </c>
    </row>
    <row r="449" ht="12.75">
      <c r="A449" t="str">
        <f>CONCATENATE("{'SheetId':'97f94cc4-2cf1-490f-9992-d56edff2a48b'",",","'UId':'448a054b-569f-47a0-95c9-cba75adc8e3a'",",'Col':",COLUMN(BCDMDT_06108!C12),",'Row':",ROW(BCDMDT_06108!C12),",","'ColDynamic':",COLUMN(BCDMDT_06108!C15),",","'RowDynamic':",ROW(BCDMDT_06108!C15),",","'Format':'numberic'",",'Value':'",SUBSTITUTE(BCDMDT_06108!C12,"'","\'"),"','TargetCode':''}")</f>
        <v>{'SheetId':'97f94cc4-2cf1-490f-9992-d56edff2a48b','UId':'448a054b-569f-47a0-95c9-cba75adc8e3a','Col':3,'Row':12,'ColDynamic':3,'RowDynamic':15,'Format':'numberic','Value':'2251','TargetCode':''}</v>
      </c>
    </row>
    <row r="450" ht="12.75">
      <c r="A450" t="str">
        <f>CONCATENATE("{'SheetId':'97f94cc4-2cf1-490f-9992-d56edff2a48b'",",","'UId':'6e32f555-4d9d-4478-8435-91fa6da02b7a'",",'Col':",COLUMN(BCDMDT_06108!D12),",'Row':",ROW(BCDMDT_06108!D12),",","'ColDynamic':",COLUMN(BCDMDT_06108!D15),",","'RowDynamic':",ROW(BCDMDT_06108!D15),",","'Format':'numberic'",",'Value':'",SUBSTITUTE(BCDMDT_06108!D12,"'","\'"),"','TargetCode':''}")</f>
        <v>{'SheetId':'97f94cc4-2cf1-490f-9992-d56edff2a48b','UId':'6e32f555-4d9d-4478-8435-91fa6da02b7a','Col':4,'Row':12,'ColDynamic':4,'RowDynamic':15,'Format':'numberic','Value':'452657','TargetCode':''}</v>
      </c>
    </row>
    <row r="451" ht="12.75">
      <c r="A451" t="str">
        <f>CONCATENATE("{'SheetId':'97f94cc4-2cf1-490f-9992-d56edff2a48b'",",","'UId':'7e5294e3-e510-4dbd-b99c-186b133f858c'",",'Col':",COLUMN(BCDMDT_06108!E12),",'Row':",ROW(BCDMDT_06108!E12),",","'ColDynamic':",COLUMN(BCDMDT_06108!E15),",","'RowDynamic':",ROW(BCDMDT_06108!E15),",","'Format':'numberic'",",'Value':'",SUBSTITUTE(BCDMDT_06108!E12,"'","\'"),"','TargetCode':''}")</f>
        <v>{'SheetId':'97f94cc4-2cf1-490f-9992-d56edff2a48b','UId':'7e5294e3-e510-4dbd-b99c-186b133f858c','Col':5,'Row':12,'ColDynamic':5,'RowDynamic':15,'Format':'numberic','Value':'','TargetCode':''}</v>
      </c>
    </row>
    <row r="452" ht="12.75">
      <c r="A452" t="str">
        <f>CONCATENATE("{'SheetId':'97f94cc4-2cf1-490f-9992-d56edff2a48b'",",","'UId':'16c5fdac-0b8d-41ce-8bd9-63faa1b0b0a1'",",'Col':",COLUMN(BCDMDT_06108!F12),",'Row':",ROW(BCDMDT_06108!F12),",","'ColDynamic':",COLUMN(BCDMDT_06108!F15),",","'RowDynamic':",ROW(BCDMDT_06108!F15),",","'Format':'numberic'",",'Value':'",SUBSTITUTE(BCDMDT_06108!F12,"'","\'"),"','TargetCode':''}")</f>
        <v>{'SheetId':'97f94cc4-2cf1-490f-9992-d56edff2a48b','UId':'16c5fdac-0b8d-41ce-8bd9-63faa1b0b0a1','Col':6,'Row':12,'ColDynamic':6,'RowDynamic':15,'Format':'numberic','Value':'50481849260','TargetCode':''}</v>
      </c>
    </row>
    <row r="453" ht="12.75">
      <c r="A453" t="str">
        <f>CONCATENATE("{'SheetId':'97f94cc4-2cf1-490f-9992-d56edff2a48b'",",","'UId':'4c4631a3-d52f-4b67-89fe-8fd34f865f10'",",'Col':",COLUMN(BCDMDT_06108!G12),",'Row':",ROW(BCDMDT_06108!G12),",","'ColDynamic':",COLUMN(BCDMDT_06108!G15),",","'RowDynamic':",ROW(BCDMDT_06108!G15),",","'Format':'numberic'",",'Value':'",SUBSTITUTE(BCDMDT_06108!G12,"'","\'"),"','TargetCode':''}")</f>
        <v>{'SheetId':'97f94cc4-2cf1-490f-9992-d56edff2a48b','UId':'4c4631a3-d52f-4b67-89fe-8fd34f865f10','Col':7,'Row':12,'ColDynamic':7,'RowDynamic':15,'Format':'numberic','Value':'0.604139609379373','TargetCode':''}</v>
      </c>
    </row>
    <row r="454" ht="12.75">
      <c r="A454" t="str">
        <f>CONCATENATE("{'SheetId':'97f94cc4-2cf1-490f-9992-d56edff2a48b'",",","'UId':'fe67c014-6a68-49e7-9bc2-ad619a2512b2'",",'Col':",COLUMN(BCDMDT_06108!D13),",'Row':",ROW(BCDMDT_06108!D13),",","'Format':'numberic'",",'Value':'",SUBSTITUTE(BCDMDT_06108!D13,"'","\'"),"','TargetCode':''}")</f>
        <v>{'SheetId':'97f94cc4-2cf1-490f-9992-d56edff2a48b','UId':'fe67c014-6a68-49e7-9bc2-ad619a2512b2','Col':4,'Row':13,'Format':'numberic','Value':'...','TargetCode':''}</v>
      </c>
    </row>
    <row r="455" ht="12.75">
      <c r="A455" t="str">
        <f>CONCATENATE("{'SheetId':'97f94cc4-2cf1-490f-9992-d56edff2a48b'",",","'UId':'35839fdc-92db-44ce-a88e-f93bf7b78b89'",",'Col':",COLUMN(BCDMDT_06108!E13),",'Row':",ROW(BCDMDT_06108!E13),",","'Format':'numberic'",",'Value':'",SUBSTITUTE(BCDMDT_06108!E13,"'","\'"),"','TargetCode':''}")</f>
        <v>{'SheetId':'97f94cc4-2cf1-490f-9992-d56edff2a48b','UId':'35839fdc-92db-44ce-a88e-f93bf7b78b89','Col':5,'Row':13,'Format':'numberic','Value':'...','TargetCode':''}</v>
      </c>
    </row>
    <row r="456" ht="12.75">
      <c r="A456" t="str">
        <f>CONCATENATE("{'SheetId':'97f94cc4-2cf1-490f-9992-d56edff2a48b'",",","'UId':'766a3264-c157-4cfd-ad37-cb09d7a737a8'",",'Col':",COLUMN(BCDMDT_06108!F13),",'Row':",ROW(BCDMDT_06108!F13),",","'Format':'numberic'",",'Value':'",SUBSTITUTE(BCDMDT_06108!F13,"'","\'"),"','TargetCode':''}")</f>
        <v>{'SheetId':'97f94cc4-2cf1-490f-9992-d56edff2a48b','UId':'766a3264-c157-4cfd-ad37-cb09d7a737a8','Col':6,'Row':13,'Format':'numberic','Value':'...','TargetCode':''}</v>
      </c>
    </row>
    <row r="457" ht="12.75">
      <c r="A457" t="str">
        <f>CONCATENATE("{'SheetId':'97f94cc4-2cf1-490f-9992-d56edff2a48b'",",","'UId':'e92f8db3-5c60-4a5c-b6bb-4e7f8aeebb88'",",'Col':",COLUMN(BCDMDT_06108!G13),",'Row':",ROW(BCDMDT_06108!G13),",","'Format':'numberic'",",'Value':'",SUBSTITUTE(BCDMDT_06108!G13,"'","\'"),"','TargetCode':''}")</f>
        <v>{'SheetId':'97f94cc4-2cf1-490f-9992-d56edff2a48b','UId':'e92f8db3-5c60-4a5c-b6bb-4e7f8aeebb88','Col':7,'Row':13,'Format':'numberic','Value':'...','TargetCode':''}</v>
      </c>
    </row>
    <row r="458" ht="12.75">
      <c r="A458" t="str">
        <f>CONCATENATE("{'SheetId':'97f94cc4-2cf1-490f-9992-d56edff2a48b'",",","'UId':'9a857fcc-2c15-498c-9f60-00335fc70c21'",",'Col':",COLUMN(BCDMDT_06108!A15),",'Row':",ROW(BCDMDT_06108!A15),",","'ColDynamic':",COLUMN(BCDMDT_06108!A19),",","'RowDynamic':",ROW(BCDMDT_06108!A19),",","'Format':'numberic'",",'Value':'",SUBSTITUTE(BCDMDT_06108!A15,"'","\'"),"','TargetCode':''}")</f>
        <v>{'SheetId':'97f94cc4-2cf1-490f-9992-d56edff2a48b','UId':'9a857fcc-2c15-498c-9f60-00335fc70c21','Col':1,'Row':15,'ColDynamic':1,'RowDynamic':19,'Format':'numberic','Value':'2','TargetCode':''}</v>
      </c>
    </row>
    <row r="459" ht="12.75">
      <c r="A459" t="str">
        <f>CONCATENATE("{'SheetId':'97f94cc4-2cf1-490f-9992-d56edff2a48b'",",","'UId':'3e979013-edcd-4223-b605-0a63abd8da8d'",",'Col':",COLUMN(BCDMDT_06108!B15),",'Row':",ROW(BCDMDT_06108!B15),",","'ColDynamic':",COLUMN(BCDMDT_06108!B19),",","'RowDynamic':",ROW(BCDMDT_06108!B19),",","'Format':'string'",",'Value':'",SUBSTITUTE(BCDMDT_06108!B15,"'","\'"),"','TargetCode':''}")</f>
        <v>{'SheetId':'97f94cc4-2cf1-490f-9992-d56edff2a48b','UId':'3e979013-edcd-4223-b605-0a63abd8da8d','Col':2,'Row':15,'ColDynamic':2,'RowDynamic':19,'Format':'string','Value':'     CVT122007       ','TargetCode':''}</v>
      </c>
    </row>
    <row r="460" ht="12.75">
      <c r="A460" t="str">
        <f>CONCATENATE("{'SheetId':'97f94cc4-2cf1-490f-9992-d56edff2a48b'",",","'UId':'3cc4bc7d-e76f-401c-a82d-9f950536450b'",",'Col':",COLUMN(BCDMDT_06108!C15),",'Row':",ROW(BCDMDT_06108!C15),",","'ColDynamic':",COLUMN(BCDMDT_06108!C19),",","'RowDynamic':",ROW(BCDMDT_06108!C19),",","'Format':'numberic'",",'Value':'",SUBSTITUTE(BCDMDT_06108!C15,"'","\'"),"','TargetCode':''}")</f>
        <v>{'SheetId':'97f94cc4-2cf1-490f-9992-d56edff2a48b','UId':'3cc4bc7d-e76f-401c-a82d-9f950536450b','Col':3,'Row':15,'ColDynamic':3,'RowDynamic':19,'Format':'numberic','Value':'2251.2','TargetCode':''}</v>
      </c>
    </row>
    <row r="461" ht="12.75">
      <c r="A461" t="str">
        <f>CONCATENATE("{'SheetId':'97f94cc4-2cf1-490f-9992-d56edff2a48b'",",","'UId':'f5c6296c-ddf6-4535-93ff-f51ac34cec79'",",'Col':",COLUMN(BCDMDT_06108!D15),",'Row':",ROW(BCDMDT_06108!D15),",","'ColDynamic':",COLUMN(BCDMDT_06108!D19),",","'RowDynamic':",ROW(BCDMDT_06108!D19),",","'Format':'numberic'",",'Value':'",SUBSTITUTE(BCDMDT_06108!D15,"'","\'"),"','TargetCode':''}")</f>
        <v>{'SheetId':'97f94cc4-2cf1-490f-9992-d56edff2a48b','UId':'f5c6296c-ddf6-4535-93ff-f51ac34cec79','Col':4,'Row':15,'ColDynamic':4,'RowDynamic':19,'Format':'numberic','Value':'140000','TargetCode':''}</v>
      </c>
    </row>
    <row r="462" ht="12.75">
      <c r="A462" t="str">
        <f>CONCATENATE("{'SheetId':'97f94cc4-2cf1-490f-9992-d56edff2a48b'",",","'UId':'2083bb19-14da-4045-bf10-7a3205a3cc3f'",",'Col':",COLUMN(BCDMDT_06108!E15),",'Row':",ROW(BCDMDT_06108!E15),",","'ColDynamic':",COLUMN(BCDMDT_06108!E19),",","'RowDynamic':",ROW(BCDMDT_06108!E19),",","'Format':'numberic'",",'Value':'",SUBSTITUTE(BCDMDT_06108!E15,"'","\'"),"','TargetCode':''}")</f>
        <v>{'SheetId':'97f94cc4-2cf1-490f-9992-d56edff2a48b','UId':'2083bb19-14da-4045-bf10-7a3205a3cc3f','Col':5,'Row':15,'ColDynamic':5,'RowDynamic':19,'Format':'numberic','Value':'99975.7198642857','TargetCode':''}</v>
      </c>
    </row>
    <row r="463" ht="12.75">
      <c r="A463" t="str">
        <f>CONCATENATE("{'SheetId':'97f94cc4-2cf1-490f-9992-d56edff2a48b'",",","'UId':'430436ad-39f2-4a0f-b8fe-913b47379af6'",",'Col':",COLUMN(BCDMDT_06108!F15),",'Row':",ROW(BCDMDT_06108!F15),",","'ColDynamic':",COLUMN(BCDMDT_06108!F19),",","'RowDynamic':",ROW(BCDMDT_06108!F19),",","'Format':'numberic'",",'Value':'",SUBSTITUTE(BCDMDT_06108!F15,"'","\'"),"','TargetCode':''}")</f>
        <v>{'SheetId':'97f94cc4-2cf1-490f-9992-d56edff2a48b','UId':'430436ad-39f2-4a0f-b8fe-913b47379af6','Col':6,'Row':15,'ColDynamic':6,'RowDynamic':19,'Format':'numberic','Value':'13996600781','TargetCode':''}</v>
      </c>
    </row>
    <row r="464" ht="12.75">
      <c r="A464" t="str">
        <f>CONCATENATE("{'SheetId':'97f94cc4-2cf1-490f-9992-d56edff2a48b'",",","'UId':'a4e575f3-6b63-4a68-b885-9356cd70acc6'",",'Col':",COLUMN(BCDMDT_06108!G15),",'Row':",ROW(BCDMDT_06108!G15),",","'ColDynamic':",COLUMN(BCDMDT_06108!G19),",","'RowDynamic':",ROW(BCDMDT_06108!G19),",","'Format':'numberic'",",'Value':'",SUBSTITUTE(BCDMDT_06108!G15,"'","\'"),"','TargetCode':''}")</f>
        <v>{'SheetId':'97f94cc4-2cf1-490f-9992-d56edff2a48b','UId':'a4e575f3-6b63-4a68-b885-9356cd70acc6','Col':7,'Row':15,'ColDynamic':7,'RowDynamic':19,'Format':'numberic','Value':'0.167503787052677','TargetCode':''}</v>
      </c>
    </row>
    <row r="465" ht="12.75">
      <c r="A465" t="str">
        <f>CONCATENATE("{'SheetId':'97f94cc4-2cf1-490f-9992-d56edff2a48b'",",","'UId':'4f6c609c-6a5a-4572-8d05-c2597824ff25'",",'Col':",COLUMN(BCDMDT_06108!D16),",'Row':",ROW(BCDMDT_06108!D16),",","'Format':'numberic'",",'Value':'",SUBSTITUTE(BCDMDT_06108!D16,"'","\'"),"','TargetCode':''}")</f>
        <v>{'SheetId':'97f94cc4-2cf1-490f-9992-d56edff2a48b','UId':'4f6c609c-6a5a-4572-8d05-c2597824ff25','Col':4,'Row':16,'Format':'numberic','Value':'130000','TargetCode':''}</v>
      </c>
    </row>
    <row r="466" ht="12.75">
      <c r="A466" t="str">
        <f>CONCATENATE("{'SheetId':'97f94cc4-2cf1-490f-9992-d56edff2a48b'",",","'UId':'199df9f5-775e-494f-98ce-ab1a9dec16cd'",",'Col':",COLUMN(BCDMDT_06108!E16),",'Row':",ROW(BCDMDT_06108!E16),",","'Format':'numberic'",",'Value':'",SUBSTITUTE(BCDMDT_06108!E16,"'","\'"),"','TargetCode':''}")</f>
        <v>{'SheetId':'97f94cc4-2cf1-490f-9992-d56edff2a48b','UId':'199df9f5-775e-494f-98ce-ab1a9dec16cd','Col':5,'Row':16,'Format':'numberic','Value':'101842.400684615','TargetCode':''}</v>
      </c>
    </row>
    <row r="467" ht="12.75">
      <c r="A467" t="str">
        <f>CONCATENATE("{'SheetId':'97f94cc4-2cf1-490f-9992-d56edff2a48b'",",","'UId':'568d7d46-a83c-4b46-bc9f-0b345c10f451'",",'Col':",COLUMN(BCDMDT_06108!F16),",'Row':",ROW(BCDMDT_06108!F16),",","'Format':'numberic'",",'Value':'",SUBSTITUTE(BCDMDT_06108!F16,"'","\'"),"','TargetCode':''}")</f>
        <v>{'SheetId':'97f94cc4-2cf1-490f-9992-d56edff2a48b','UId':'568d7d46-a83c-4b46-bc9f-0b345c10f451','Col':6,'Row':16,'Format':'numberic','Value':'13239512089','TargetCode':''}</v>
      </c>
    </row>
    <row r="468" ht="12.75">
      <c r="A468" t="str">
        <f>CONCATENATE("{'SheetId':'97f94cc4-2cf1-490f-9992-d56edff2a48b'",",","'UId':'40984a12-7865-4903-a489-3a50800fe9a1'",",'Col':",COLUMN(BCDMDT_06108!G16),",'Row':",ROW(BCDMDT_06108!G16),",","'Format':'numberic'",",'Value':'",SUBSTITUTE(BCDMDT_06108!G16,"'","\'"),"','TargetCode':''}")</f>
        <v>{'SheetId':'97f94cc4-2cf1-490f-9992-d56edff2a48b','UId':'40984a12-7865-4903-a489-3a50800fe9a1','Col':7,'Row':16,'Format':'numberic','Value':'0.158443356950469','TargetCode':''}</v>
      </c>
    </row>
    <row r="469" ht="12.75">
      <c r="A469" t="str">
        <f>CONCATENATE("{'SheetId':'97f94cc4-2cf1-490f-9992-d56edff2a48b'",",","'UId':'5aaae082-8da8-4940-9deb-493d9078553c'",",'Col':",COLUMN(BCDMDT_06108!D17),",'Row':",ROW(BCDMDT_06108!D17),",","'Format':'numberic'",",'Value':'",SUBSTITUTE(BCDMDT_06108!D17,"'","\'"),"','TargetCode':''}")</f>
        <v>{'SheetId':'97f94cc4-2cf1-490f-9992-d56edff2a48b','UId':'5aaae082-8da8-4940-9deb-493d9078553c','Col':4,'Row':17,'Format':'numberic','Value':'100000','TargetCode':''}</v>
      </c>
    </row>
    <row r="470" ht="12.75">
      <c r="A470" t="str">
        <f>CONCATENATE("{'SheetId':'97f94cc4-2cf1-490f-9992-d56edff2a48b'",",","'UId':'7e18af69-f67a-4d03-9114-95a6eb322f95'",",'Col':",COLUMN(BCDMDT_06108!E17),",'Row':",ROW(BCDMDT_06108!E17),",","'Format':'numberic'",",'Value':'",SUBSTITUTE(BCDMDT_06108!E17,"'","\'"),"','TargetCode':''}")</f>
        <v>{'SheetId':'97f94cc4-2cf1-490f-9992-d56edff2a48b','UId':'7e18af69-f67a-4d03-9114-95a6eb322f95','Col':5,'Row':17,'Format':'numberic','Value':'101730.86','TargetCode':''}</v>
      </c>
    </row>
    <row r="471" ht="12.75">
      <c r="A471" t="str">
        <f>CONCATENATE("{'SheetId':'97f94cc4-2cf1-490f-9992-d56edff2a48b'",",","'UId':'71b8f338-b37c-49fd-a991-d8a153913b22'",",'Col':",COLUMN(BCDMDT_06108!F17),",'Row':",ROW(BCDMDT_06108!F17),",","'Format':'numberic'",",'Value':'",SUBSTITUTE(BCDMDT_06108!F17,"'","\'"),"','TargetCode':''}")</f>
        <v>{'SheetId':'97f94cc4-2cf1-490f-9992-d56edff2a48b','UId':'71b8f338-b37c-49fd-a991-d8a153913b22','Col':6,'Row':17,'Format':'numberic','Value':'10173086000','TargetCode':''}</v>
      </c>
    </row>
    <row r="472" ht="12.75">
      <c r="A472" t="str">
        <f>CONCATENATE("{'SheetId':'97f94cc4-2cf1-490f-9992-d56edff2a48b'",",","'UId':'06e8433a-f8a5-4bed-a89c-6ade0c43f4d1'",",'Col':",COLUMN(BCDMDT_06108!G17),",'Row':",ROW(BCDMDT_06108!G17),",","'Format':'numberic'",",'Value':'",SUBSTITUTE(BCDMDT_06108!G17,"'","\'"),"','TargetCode':''}")</f>
        <v>{'SheetId':'97f94cc4-2cf1-490f-9992-d56edff2a48b','UId':'06e8433a-f8a5-4bed-a89c-6ade0c43f4d1','Col':7,'Row':17,'Format':'numberic','Value':'0.121746019456791','TargetCode':''}</v>
      </c>
    </row>
    <row r="473" ht="12.75">
      <c r="A473" t="e">
        <f>CONCATENATE("{'SheetId':'97f94cc4-2cf1-490f-9992-d56edff2a48b'",",","'UId':'cf024e3f-6c0c-418d-8b49-55c65ec7ec95'",",'Col':",COLUMN(BCDMDT_06108!#REF!),",'Row':",ROW(BCDMDT_06108!#REF!),",","'ColDynamic':",COLUMN(BCDMDT_06108!A25),",","'RowDynamic':",ROW(BCDMDT_06108!A25),",","'Format':'numberic'",",'Value':'",SUBSTITUTE(BCDMDT_06108!#REF!,"'","\'"),"','TargetCode':''}")</f>
        <v>#REF!</v>
      </c>
    </row>
    <row r="474" ht="12.75">
      <c r="A474" t="e">
        <f>CONCATENATE("{'SheetId':'97f94cc4-2cf1-490f-9992-d56edff2a48b'",",","'UId':'bab093ef-7bd1-48fd-aaae-4a9790143bf5'",",'Col':",COLUMN(BCDMDT_06108!#REF!),",'Row':",ROW(BCDMDT_06108!#REF!),",","'ColDynamic':",COLUMN(BCDMDT_06108!B25),",","'RowDynamic':",ROW(BCDMDT_06108!B25),",","'Format':'string'",",'Value':'",SUBSTITUTE(BCDMDT_06108!#REF!,"'","\'"),"','TargetCode':''}")</f>
        <v>#REF!</v>
      </c>
    </row>
    <row r="475" ht="12.75">
      <c r="A475" t="e">
        <f>CONCATENATE("{'SheetId':'97f94cc4-2cf1-490f-9992-d56edff2a48b'",",","'UId':'8d178130-1ea6-493e-8be3-836d042b7f35'",",'Col':",COLUMN(BCDMDT_06108!#REF!),",'Row':",ROW(BCDMDT_06108!#REF!),",","'ColDynamic':",COLUMN(BCDMDT_06108!C25),",","'RowDynamic':",ROW(BCDMDT_06108!C25),",","'Format':'numberic'",",'Value':'",SUBSTITUTE(BCDMDT_06108!#REF!,"'","\'"),"','TargetCode':''}")</f>
        <v>#REF!</v>
      </c>
    </row>
    <row r="476" ht="12.75">
      <c r="A476" t="e">
        <f>CONCATENATE("{'SheetId':'97f94cc4-2cf1-490f-9992-d56edff2a48b'",",","'UId':'c1677490-7516-44f0-8a45-18c9e47688f2'",",'Col':",COLUMN(BCDMDT_06108!#REF!),",'Row':",ROW(BCDMDT_06108!#REF!),",","'ColDynamic':",COLUMN(BCDMDT_06108!D25),",","'RowDynamic':",ROW(BCDMDT_06108!D25),",","'Format':'numberic'",",'Value':'",SUBSTITUTE(BCDMDT_06108!#REF!,"'","\'"),"','TargetCode':''}")</f>
        <v>#REF!</v>
      </c>
    </row>
    <row r="477" ht="12.75">
      <c r="A477" t="e">
        <f>CONCATENATE("{'SheetId':'97f94cc4-2cf1-490f-9992-d56edff2a48b'",",","'UId':'c18d94f4-a7ff-48af-9948-94dd03d5c644'",",'Col':",COLUMN(BCDMDT_06108!#REF!),",'Row':",ROW(BCDMDT_06108!#REF!),",","'ColDynamic':",COLUMN(BCDMDT_06108!E25),",","'RowDynamic':",ROW(BCDMDT_06108!E25),",","'Format':'numberic'",",'Value':'",SUBSTITUTE(BCDMDT_06108!#REF!,"'","\'"),"','TargetCode':''}")</f>
        <v>#REF!</v>
      </c>
    </row>
    <row r="478" ht="12.75">
      <c r="A478" t="e">
        <f>CONCATENATE("{'SheetId':'97f94cc4-2cf1-490f-9992-d56edff2a48b'",",","'UId':'9165ebb3-3739-4d81-a261-f89a3b450f4e'",",'Col':",COLUMN(BCDMDT_06108!#REF!),",'Row':",ROW(BCDMDT_06108!#REF!),",","'ColDynamic':",COLUMN(BCDMDT_06108!F25),",","'RowDynamic':",ROW(BCDMDT_06108!F25),",","'Format':'numberic'",",'Value':'",SUBSTITUTE(BCDMDT_06108!#REF!,"'","\'"),"','TargetCode':''}")</f>
        <v>#REF!</v>
      </c>
    </row>
    <row r="479" ht="12.75">
      <c r="A479" t="e">
        <f>CONCATENATE("{'SheetId':'97f94cc4-2cf1-490f-9992-d56edff2a48b'",",","'UId':'5383f531-8c5d-4b61-a2e0-9949d7456c4f'",",'Col':",COLUMN(BCDMDT_06108!#REF!),",'Row':",ROW(BCDMDT_06108!#REF!),",","'ColDynamic':",COLUMN(BCDMDT_06108!G25),",","'RowDynamic':",ROW(BCDMDT_06108!G25),",","'Format':'numberic'",",'Value':'",SUBSTITUTE(BCDMDT_06108!#REF!,"'","\'"),"','TargetCode':''}")</f>
        <v>#REF!</v>
      </c>
    </row>
    <row r="480" ht="12.75">
      <c r="A480" t="str">
        <f>CONCATENATE("{'SheetId':'97f94cc4-2cf1-490f-9992-d56edff2a48b'",",","'UId':'26543170-e0dc-49c6-b8d6-ab31cb86cf5e'",",'Col':",COLUMN(BCDMDT_06108!D19),",'Row':",ROW(BCDMDT_06108!D19),",","'Format':'numberic'",",'Value':'",SUBSTITUTE(BCDMDT_06108!D19,"'","\'"),"','TargetCode':''}")</f>
        <v>{'SheetId':'97f94cc4-2cf1-490f-9992-d56edff2a48b','UId':'26543170-e0dc-49c6-b8d6-ab31cb86cf5e','Col':4,'Row':19,'Format':'numberic','Value':'452657','TargetCode':''}</v>
      </c>
    </row>
    <row r="481" ht="12.75">
      <c r="A481" t="str">
        <f>CONCATENATE("{'SheetId':'97f94cc4-2cf1-490f-9992-d56edff2a48b'",",","'UId':'675dbcf4-5f5f-49b1-b523-3f0c91ed37bc'",",'Col':",COLUMN(BCDMDT_06108!E19),",'Row':",ROW(BCDMDT_06108!E19),",","'Format':'numberic'",",'Value':'",SUBSTITUTE(BCDMDT_06108!E19,"'","\'"),"','TargetCode':''}")</f>
        <v>{'SheetId':'97f94cc4-2cf1-490f-9992-d56edff2a48b','UId':'675dbcf4-5f5f-49b1-b523-3f0c91ed37bc','Col':5,'Row':19,'Format':'numberic','Value':'','TargetCode':''}</v>
      </c>
    </row>
    <row r="482" ht="12.75">
      <c r="A482" t="str">
        <f>CONCATENATE("{'SheetId':'97f94cc4-2cf1-490f-9992-d56edff2a48b'",",","'UId':'7766f28c-1e42-4c6d-a056-0d23c8f10652'",",'Col':",COLUMN(BCDMDT_06108!F19),",'Row':",ROW(BCDMDT_06108!F19),",","'Format':'numberic'",",'Value':'",SUBSTITUTE(BCDMDT_06108!F19,"'","\'"),"','TargetCode':''}")</f>
        <v>{'SheetId':'97f94cc4-2cf1-490f-9992-d56edff2a48b','UId':'7766f28c-1e42-4c6d-a056-0d23c8f10652','Col':6,'Row':19,'Format':'numberic','Value':'50481849260','TargetCode':''}</v>
      </c>
    </row>
    <row r="483" ht="12.75">
      <c r="A483" t="str">
        <f>CONCATENATE("{'SheetId':'97f94cc4-2cf1-490f-9992-d56edff2a48b'",",","'UId':'d0185705-d0f2-4207-9f42-3559fd7fccd6'",",'Col':",COLUMN(BCDMDT_06108!G19),",'Row':",ROW(BCDMDT_06108!G19),",","'Format':'numberic'",",'Value':'",SUBSTITUTE(BCDMDT_06108!G19,"'","\'"),"','TargetCode':''}")</f>
        <v>{'SheetId':'97f94cc4-2cf1-490f-9992-d56edff2a48b','UId':'d0185705-d0f2-4207-9f42-3559fd7fccd6','Col':7,'Row':19,'Format':'numberic','Value':'0.604139609379373','TargetCode':''}</v>
      </c>
    </row>
    <row r="484" ht="12.75">
      <c r="A484" t="str">
        <f>CONCATENATE("{'SheetId':'97f94cc4-2cf1-490f-9992-d56edff2a48b'",",","'UId':'5771d576-186a-42c7-8b2d-37effd7dd119'",",'Col':",COLUMN(BCDMDT_06108!D20),",'Row':",ROW(BCDMDT_06108!D20),",","'Format':'numberic'",",'Value':'",SUBSTITUTE(BCDMDT_06108!D20,"'","\'"),"','TargetCode':''}")</f>
        <v>{'SheetId':'97f94cc4-2cf1-490f-9992-d56edff2a48b','UId':'5771d576-186a-42c7-8b2d-37effd7dd119','Col':4,'Row':20,'Format':'numberic','Value':'','TargetCode':''}</v>
      </c>
    </row>
    <row r="485" ht="12.75">
      <c r="A485" t="str">
        <f>CONCATENATE("{'SheetId':'97f94cc4-2cf1-490f-9992-d56edff2a48b'",",","'UId':'e97e61f4-dde9-474b-b55b-5204e787313c'",",'Col':",COLUMN(BCDMDT_06108!E20),",'Row':",ROW(BCDMDT_06108!E20),",","'Format':'numberic'",",'Value':'",SUBSTITUTE(BCDMDT_06108!E20,"'","\'"),"','TargetCode':''}")</f>
        <v>{'SheetId':'97f94cc4-2cf1-490f-9992-d56edff2a48b','UId':'e97e61f4-dde9-474b-b55b-5204e787313c','Col':5,'Row':20,'Format':'numberic','Value':'','TargetCode':''}</v>
      </c>
    </row>
    <row r="486" ht="12.75">
      <c r="A486" t="str">
        <f>CONCATENATE("{'SheetId':'97f94cc4-2cf1-490f-9992-d56edff2a48b'",",","'UId':'ad2a09d5-3fe4-41c7-918c-71652dc1ff78'",",'Col':",COLUMN(BCDMDT_06108!F20),",'Row':",ROW(BCDMDT_06108!F20),",","'Format':'numberic'",",'Value':'",SUBSTITUTE(BCDMDT_06108!F20,"'","\'"),"','TargetCode':''}")</f>
        <v>{'SheetId':'97f94cc4-2cf1-490f-9992-d56edff2a48b','UId':'ad2a09d5-3fe4-41c7-918c-71652dc1ff78','Col':6,'Row':20,'Format':'numberic','Value':'','TargetCode':''}</v>
      </c>
    </row>
    <row r="487" ht="12.75">
      <c r="A487" t="str">
        <f>CONCATENATE("{'SheetId':'97f94cc4-2cf1-490f-9992-d56edff2a48b'",",","'UId':'a024435a-79b1-4882-a92d-662dd5e70793'",",'Col':",COLUMN(BCDMDT_06108!G20),",'Row':",ROW(BCDMDT_06108!G20),",","'Format':'numberic'",",'Value':'",SUBSTITUTE(BCDMDT_06108!G20,"'","\'"),"','TargetCode':''}")</f>
        <v>{'SheetId':'97f94cc4-2cf1-490f-9992-d56edff2a48b','UId':'a024435a-79b1-4882-a92d-662dd5e70793','Col':7,'Row':20,'Format':'numberic','Value':'','TargetCode':''}</v>
      </c>
    </row>
    <row r="488" ht="12.75">
      <c r="A488" t="str">
        <f>CONCATENATE("{'SheetId':'97f94cc4-2cf1-490f-9992-d56edff2a48b'",",","'UId':'0f2dead1-e171-4208-a851-914f69615f82'",",'Col':",COLUMN(BCDMDT_06108!A22),",'Row':",ROW(BCDMDT_06108!A22),",","'ColDynamic':",COLUMN(BCDMDT_06108!A21),",","'RowDynamic':",ROW(BCDMDT_06108!A21),",","'Format':'string'",",'Value':'",SUBSTITUTE(BCDMDT_06108!A22,"'","\'"),"','TargetCode':''}")</f>
        <v>{'SheetId':'97f94cc4-2cf1-490f-9992-d56edff2a48b','UId':'0f2dead1-e171-4208-a851-914f69615f82','Col':1,'Row':22,'ColDynamic':1,'RowDynamic':21,'Format':'string','Value':'1 ','TargetCode':''}</v>
      </c>
    </row>
    <row r="489" ht="12.75">
      <c r="A489" t="str">
        <f>CONCATENATE("{'SheetId':'97f94cc4-2cf1-490f-9992-d56edff2a48b'",",","'UId':'eb93bf88-bab4-4fc3-af47-6cda172e8c8c'",",'Col':",COLUMN(BCDMDT_06108!B22),",'Row':",ROW(BCDMDT_06108!B22),",","'ColDynamic':",COLUMN(BCDMDT_06108!B21),",","'RowDynamic':",ROW(BCDMDT_06108!B21),",","'Format':'string'",",'Value':'",SUBSTITUTE(BCDMDT_06108!B22,"'","\'"),"','TargetCode':''}")</f>
        <v>{'SheetId':'97f94cc4-2cf1-490f-9992-d56edff2a48b','UId':'eb93bf88-bab4-4fc3-af47-6cda172e8c8c','Col':2,'Row':22,'ColDynamic':2,'RowDynamic':21,'Format':'string','Value':'Quyền mua
Rights','TargetCode':''}</v>
      </c>
    </row>
    <row r="490" ht="12.75">
      <c r="A490" t="str">
        <f>CONCATENATE("{'SheetId':'97f94cc4-2cf1-490f-9992-d56edff2a48b'",",","'UId':'5d1f678e-30ec-4260-b6af-00c93418bc6c'",",'Col':",COLUMN(BCDMDT_06108!C22),",'Row':",ROW(BCDMDT_06108!C22),",","'ColDynamic':",COLUMN(BCDMDT_06108!C21),",","'RowDynamic':",ROW(BCDMDT_06108!C21),",","'Format':'string'",",'Value':'",SUBSTITUTE(BCDMDT_06108!C22,"'","\'"),"','TargetCode':''}")</f>
        <v>{'SheetId':'97f94cc4-2cf1-490f-9992-d56edff2a48b','UId':'5d1f678e-30ec-4260-b6af-00c93418bc6c','Col':3,'Row':22,'ColDynamic':3,'RowDynamic':21,'Format':'string','Value':'2253.1','TargetCode':''}</v>
      </c>
    </row>
    <row r="491" ht="12.75">
      <c r="A491" t="str">
        <f>CONCATENATE("{'SheetId':'97f94cc4-2cf1-490f-9992-d56edff2a48b'",",","'UId':'d2390ac2-17a1-4e79-9f9e-a0e1e918db24'",",'Col':",COLUMN(BCDMDT_06108!D22),",'Row':",ROW(BCDMDT_06108!D22),",","'ColDynamic':",COLUMN(BCDMDT_06108!D21),",","'RowDynamic':",ROW(BCDMDT_06108!D21),",","'Format':'numberic'",",'Value':'",SUBSTITUTE(BCDMDT_06108!D22,"'","\'"),"','TargetCode':''}")</f>
        <v>{'SheetId':'97f94cc4-2cf1-490f-9992-d56edff2a48b','UId':'d2390ac2-17a1-4e79-9f9e-a0e1e918db24','Col':4,'Row':22,'ColDynamic':4,'RowDynamic':21,'Format':'numberic','Value':'','TargetCode':''}</v>
      </c>
    </row>
    <row r="492" ht="12.75">
      <c r="A492" t="str">
        <f>CONCATENATE("{'SheetId':'97f94cc4-2cf1-490f-9992-d56edff2a48b'",",","'UId':'987b1e5b-5774-4c91-a7c9-c25f0cb75f38'",",'Col':",COLUMN(BCDMDT_06108!E22),",'Row':",ROW(BCDMDT_06108!E22),",","'ColDynamic':",COLUMN(BCDMDT_06108!E21),",","'RowDynamic':",ROW(BCDMDT_06108!E21),",","'Format':'numberic'",",'Value':'",SUBSTITUTE(BCDMDT_06108!E22,"'","\'"),"','TargetCode':''}")</f>
        <v>{'SheetId':'97f94cc4-2cf1-490f-9992-d56edff2a48b','UId':'987b1e5b-5774-4c91-a7c9-c25f0cb75f38','Col':5,'Row':22,'ColDynamic':5,'RowDynamic':21,'Format':'numberic','Value':'','TargetCode':''}</v>
      </c>
    </row>
    <row r="493" ht="12.75">
      <c r="A493" t="str">
        <f>CONCATENATE("{'SheetId':'97f94cc4-2cf1-490f-9992-d56edff2a48b'",",","'UId':'940e47b0-c384-4fd9-8187-9682427c7877'",",'Col':",COLUMN(BCDMDT_06108!F22),",'Row':",ROW(BCDMDT_06108!F22),",","'ColDynamic':",COLUMN(BCDMDT_06108!F21),",","'RowDynamic':",ROW(BCDMDT_06108!F21),",","'Format':'numberic'",",'Value':'",SUBSTITUTE(BCDMDT_06108!F22,"'","\'"),"','TargetCode':''}")</f>
        <v>{'SheetId':'97f94cc4-2cf1-490f-9992-d56edff2a48b','UId':'940e47b0-c384-4fd9-8187-9682427c7877','Col':6,'Row':22,'ColDynamic':6,'RowDynamic':21,'Format':'numberic','Value':'','TargetCode':''}</v>
      </c>
    </row>
    <row r="494" ht="12.75">
      <c r="A494" t="str">
        <f>CONCATENATE("{'SheetId':'97f94cc4-2cf1-490f-9992-d56edff2a48b'",",","'UId':'43b5fa0f-b62a-48c5-a6e1-fd84c1ac4294'",",'Col':",COLUMN(BCDMDT_06108!G22),",'Row':",ROW(BCDMDT_06108!G22),",","'ColDynamic':",COLUMN(BCDMDT_06108!G21),",","'RowDynamic':",ROW(BCDMDT_06108!G21),",","'Format':'numberic'",",'Value':'",SUBSTITUTE(BCDMDT_06108!G22,"'","\'"),"','TargetCode':''}")</f>
        <v>{'SheetId':'97f94cc4-2cf1-490f-9992-d56edff2a48b','UId':'43b5fa0f-b62a-48c5-a6e1-fd84c1ac4294','Col':7,'Row':22,'ColDynamic':7,'RowDynamic':21,'Format':'numberic','Value':'','TargetCode':''}</v>
      </c>
    </row>
    <row r="495" ht="12.75">
      <c r="A495" t="str">
        <f>CONCATENATE("{'SheetId':'97f94cc4-2cf1-490f-9992-d56edff2a48b'",",","'UId':'8e706584-9a97-411a-aa73-101d6bbfd1b3'",",'Col':",COLUMN(BCDMDT_06108!A24),",'Row':",ROW(BCDMDT_06108!A24),",","'ColDynamic':",COLUMN(BCDMDT_06108!A23),",","'RowDynamic':",ROW(BCDMDT_06108!A23),",","'Format':'string'",",'Value':'",SUBSTITUTE(BCDMDT_06108!A24,"'","\'"),"','TargetCode':''}")</f>
        <v>{'SheetId':'97f94cc4-2cf1-490f-9992-d56edff2a48b','UId':'8e706584-9a97-411a-aa73-101d6bbfd1b3','Col':1,'Row':24,'ColDynamic':1,'RowDynamic':23,'Format':'string','Value':'','TargetCode':''}</v>
      </c>
    </row>
    <row r="496" ht="12.75">
      <c r="A496" t="str">
        <f>CONCATENATE("{'SheetId':'97f94cc4-2cf1-490f-9992-d56edff2a48b'",",","'UId':'ebbb73ee-21aa-4791-831d-554ddb8bda55'",",'Col':",COLUMN(BCDMDT_06108!B24),",'Row':",ROW(BCDMDT_06108!B24),",","'ColDynamic':",COLUMN(BCDMDT_06108!B23),",","'RowDynamic':",ROW(BCDMDT_06108!B23),",","'Format':'string'",",'Value':'",SUBSTITUTE(BCDMDT_06108!B24,"'","\'"),"','TargetCode':''}")</f>
        <v>{'SheetId':'97f94cc4-2cf1-490f-9992-d56edff2a48b','UId':'ebbb73ee-21aa-4791-831d-554ddb8bda55','Col':2,'Row':24,'ColDynamic':2,'RowDynamic':23,'Format':'string','Value':'Tổng các loại chứng khoán
Total securities','TargetCode':''}</v>
      </c>
    </row>
    <row r="497" ht="12.75">
      <c r="A497" t="str">
        <f>CONCATENATE("{'SheetId':'97f94cc4-2cf1-490f-9992-d56edff2a48b'",",","'UId':'593a8ce3-bc56-4d99-bcfb-4d7543d6a8b5'",",'Col':",COLUMN(BCDMDT_06108!C24),",'Row':",ROW(BCDMDT_06108!C24),",","'ColDynamic':",COLUMN(BCDMDT_06108!C23),",","'RowDynamic':",ROW(BCDMDT_06108!C23),",","'Format':'string'",",'Value':'",SUBSTITUTE(BCDMDT_06108!C24,"'","\'"),"','TargetCode':''}")</f>
        <v>{'SheetId':'97f94cc4-2cf1-490f-9992-d56edff2a48b','UId':'593a8ce3-bc56-4d99-bcfb-4d7543d6a8b5','Col':3,'Row':24,'ColDynamic':3,'RowDynamic':23,'Format':'string','Value':'2255','TargetCode':''}</v>
      </c>
    </row>
    <row r="498" ht="12.75">
      <c r="A498" t="str">
        <f>CONCATENATE("{'SheetId':'97f94cc4-2cf1-490f-9992-d56edff2a48b'",",","'UId':'85c39c8e-7140-4a81-87fa-55f0bc0c1629'",",'Col':",COLUMN(BCDMDT_06108!D24),",'Row':",ROW(BCDMDT_06108!D24),",","'ColDynamic':",COLUMN(BCDMDT_06108!D23),",","'RowDynamic':",ROW(BCDMDT_06108!D23),",","'Format':'numberic'",",'Value':'",SUBSTITUTE(BCDMDT_06108!D24,"'","\'"),"','TargetCode':''}")</f>
        <v>{'SheetId':'97f94cc4-2cf1-490f-9992-d56edff2a48b','UId':'85c39c8e-7140-4a81-87fa-55f0bc0c1629','Col':4,'Row':24,'ColDynamic':4,'RowDynamic':23,'Format':'numberic','Value':'452669','TargetCode':''}</v>
      </c>
    </row>
    <row r="499" ht="12.75">
      <c r="A499" t="str">
        <f>CONCATENATE("{'SheetId':'97f94cc4-2cf1-490f-9992-d56edff2a48b'",",","'UId':'d9c57217-ce09-4810-bd54-36c17bc214d8'",",'Col':",COLUMN(BCDMDT_06108!E24),",'Row':",ROW(BCDMDT_06108!E24),",","'ColDynamic':",COLUMN(BCDMDT_06108!E23),",","'RowDynamic':",ROW(BCDMDT_06108!E23),",","'Format':'numberic'",",'Value':'",SUBSTITUTE(BCDMDT_06108!E24,"'","\'"),"','TargetCode':''}")</f>
        <v>{'SheetId':'97f94cc4-2cf1-490f-9992-d56edff2a48b','UId':'d9c57217-ce09-4810-bd54-36c17bc214d8','Col':5,'Row':24,'ColDynamic':5,'RowDynamic':23,'Format':'numberic','Value':'','TargetCode':''}</v>
      </c>
    </row>
    <row r="500" ht="12.75">
      <c r="A500" t="str">
        <f>CONCATENATE("{'SheetId':'97f94cc4-2cf1-490f-9992-d56edff2a48b'",",","'UId':'38610ebe-9b8a-4309-b7c2-3110b15b2b5d'",",'Col':",COLUMN(BCDMDT_06108!F24),",'Row':",ROW(BCDMDT_06108!F24),",","'ColDynamic':",COLUMN(BCDMDT_06108!F23),",","'RowDynamic':",ROW(BCDMDT_06108!F23),",","'Format':'numberic'",",'Value':'",SUBSTITUTE(BCDMDT_06108!F24,"'","\'"),"','TargetCode':''}")</f>
        <v>{'SheetId':'97f94cc4-2cf1-490f-9992-d56edff2a48b','UId':'38610ebe-9b8a-4309-b7c2-3110b15b2b5d','Col':6,'Row':24,'ColDynamic':6,'RowDynamic':23,'Format':'numberic','Value':'50482091660','TargetCode':''}</v>
      </c>
    </row>
    <row r="501" ht="12.75">
      <c r="A501" t="str">
        <f>CONCATENATE("{'SheetId':'97f94cc4-2cf1-490f-9992-d56edff2a48b'",",","'UId':'745905bb-4e76-44d5-861b-a752d05e1015'",",'Col':",COLUMN(BCDMDT_06108!G24),",'Row':",ROW(BCDMDT_06108!G24),",","'ColDynamic':",COLUMN(BCDMDT_06108!G23),",","'RowDynamic':",ROW(BCDMDT_06108!G23),",","'Format':'numberic'",",'Value':'",SUBSTITUTE(BCDMDT_06108!G24,"'","\'"),"','TargetCode':''}")</f>
        <v>{'SheetId':'97f94cc4-2cf1-490f-9992-d56edff2a48b','UId':'745905bb-4e76-44d5-861b-a752d05e1015','Col':7,'Row':24,'ColDynamic':7,'RowDynamic':23,'Format':'numberic','Value':'0.604142510292146','TargetCode':''}</v>
      </c>
    </row>
    <row r="502" ht="12.75">
      <c r="A502" t="str">
        <f>CONCATENATE("{'SheetId':'97f94cc4-2cf1-490f-9992-d56edff2a48b'",",","'UId':'ba304c12-e7bb-4492-a411-67aeda462538'",",'Col':",COLUMN(BCDMDT_06108!A26),",'Row':",ROW(BCDMDT_06108!A26),",","'ColDynamic':",COLUMN(BCDMDT_06108!A25),",","'RowDynamic':",ROW(BCDMDT_06108!A25),",","'Format':'string'",",'Value':'",SUBSTITUTE(BCDMDT_06108!A26,"'","\'"),"','TargetCode':''}")</f>
        <v>{'SheetId':'97f94cc4-2cf1-490f-9992-d56edff2a48b','UId':'ba304c12-e7bb-4492-a411-67aeda462538','Col':1,'Row':26,'ColDynamic':1,'RowDynamic':25,'Format':'string','Value':'1','TargetCode':''}</v>
      </c>
    </row>
    <row r="503" ht="12.75">
      <c r="A503" t="str">
        <f>CONCATENATE("{'SheetId':'97f94cc4-2cf1-490f-9992-d56edff2a48b'",",","'UId':'fe07c8b5-4d0a-48c2-b69a-c36dfc0d8639'",",'Col':",COLUMN(BCDMDT_06108!B26),",'Row':",ROW(BCDMDT_06108!B26),",","'ColDynamic':",COLUMN(BCDMDT_06108!B25),",","'RowDynamic':",ROW(BCDMDT_06108!B25),",","'Format':'string'",",'Value':'",SUBSTITUTE(BCDMDT_06108!B26,"'","\'"),"','TargetCode':''}")</f>
        <v>{'SheetId':'97f94cc4-2cf1-490f-9992-d56edff2a48b','UId':'fe07c8b5-4d0a-48c2-b69a-c36dfc0d8639','Col':2,'Row':26,'ColDynamic':2,'RowDynamic':25,'Format':'string','Value':'Lãi trái phiếu được nhận
Bond coupon recevables','TargetCode':''}</v>
      </c>
    </row>
    <row r="504" ht="12.75">
      <c r="A504" t="str">
        <f>CONCATENATE("{'SheetId':'97f94cc4-2cf1-490f-9992-d56edff2a48b'",",","'UId':'95fe39c2-de30-4df1-add3-646d1235b621'",",'Col':",COLUMN(BCDMDT_06108!C26),",'Row':",ROW(BCDMDT_06108!C26),",","'ColDynamic':",COLUMN(BCDMDT_06108!C25),",","'RowDynamic':",ROW(BCDMDT_06108!C25),",","'Format':'string'",",'Value':'",SUBSTITUTE(BCDMDT_06108!C26,"'","\'"),"','TargetCode':''}")</f>
        <v>{'SheetId':'97f94cc4-2cf1-490f-9992-d56edff2a48b','UId':'95fe39c2-de30-4df1-add3-646d1235b621','Col':3,'Row':26,'ColDynamic':3,'RowDynamic':25,'Format':'string','Value':'2256.1','TargetCode':''}</v>
      </c>
    </row>
    <row r="505" ht="12.75">
      <c r="A505" t="str">
        <f>CONCATENATE("{'SheetId':'97f94cc4-2cf1-490f-9992-d56edff2a48b'",",","'UId':'64ade038-1439-4677-b751-5b2beb58acd0'",",'Col':",COLUMN(BCDMDT_06108!D26),",'Row':",ROW(BCDMDT_06108!D26),",","'ColDynamic':",COLUMN(BCDMDT_06108!D25),",","'RowDynamic':",ROW(BCDMDT_06108!D25),",","'Format':'numberic'",",'Value':'",SUBSTITUTE(BCDMDT_06108!D26,"'","\'"),"','TargetCode':''}")</f>
        <v>{'SheetId':'97f94cc4-2cf1-490f-9992-d56edff2a48b','UId':'64ade038-1439-4677-b751-5b2beb58acd0','Col':4,'Row':26,'ColDynamic':4,'RowDynamic':25,'Format':'numberic','Value':'','TargetCode':''}</v>
      </c>
    </row>
    <row r="506" ht="12.75">
      <c r="A506" t="str">
        <f>CONCATENATE("{'SheetId':'97f94cc4-2cf1-490f-9992-d56edff2a48b'",",","'UId':'ee34460a-dd81-4a8f-8529-2101f8dbaf7e'",",'Col':",COLUMN(BCDMDT_06108!E26),",'Row':",ROW(BCDMDT_06108!E26),",","'ColDynamic':",COLUMN(BCDMDT_06108!E25),",","'RowDynamic':",ROW(BCDMDT_06108!E25),",","'Format':'numberic'",",'Value':'",SUBSTITUTE(BCDMDT_06108!E26,"'","\'"),"','TargetCode':''}")</f>
        <v>{'SheetId':'97f94cc4-2cf1-490f-9992-d56edff2a48b','UId':'ee34460a-dd81-4a8f-8529-2101f8dbaf7e','Col':5,'Row':26,'ColDynamic':5,'RowDynamic':25,'Format':'numberic','Value':'','TargetCode':''}</v>
      </c>
    </row>
    <row r="507" ht="12.75">
      <c r="A507" t="str">
        <f>CONCATENATE("{'SheetId':'97f94cc4-2cf1-490f-9992-d56edff2a48b'",",","'UId':'8aec7324-8930-484d-b27a-ac318204e770'",",'Col':",COLUMN(BCDMDT_06108!F26),",'Row':",ROW(BCDMDT_06108!F26),",","'ColDynamic':",COLUMN(BCDMDT_06108!F25),",","'RowDynamic':",ROW(BCDMDT_06108!F25),",","'Format':'numberic'",",'Value':'",SUBSTITUTE(BCDMDT_06108!F26,"'","\'"),"','TargetCode':''}")</f>
        <v>{'SheetId':'97f94cc4-2cf1-490f-9992-d56edff2a48b','UId':'8aec7324-8930-484d-b27a-ac318204e770','Col':6,'Row':26,'ColDynamic':6,'RowDynamic':25,'Format':'numberic','Value':'1472537770','TargetCode':''}</v>
      </c>
    </row>
    <row r="508" ht="12.75">
      <c r="A508" t="str">
        <f>CONCATENATE("{'SheetId':'97f94cc4-2cf1-490f-9992-d56edff2a48b'",",","'UId':'04bb4ce5-a5db-4f79-97e1-5b2d2863fcc0'",",'Col':",COLUMN(BCDMDT_06108!G26),",'Row':",ROW(BCDMDT_06108!G26),",","'ColDynamic':",COLUMN(BCDMDT_06108!G25),",","'RowDynamic':",ROW(BCDMDT_06108!G25),",","'Format':'numberic'",",'Value':'",SUBSTITUTE(BCDMDT_06108!G26,"'","\'"),"','TargetCode':''}")</f>
        <v>{'SheetId':'97f94cc4-2cf1-490f-9992-d56edff2a48b','UId':'04bb4ce5-a5db-4f79-97e1-5b2d2863fcc0','Col':7,'Row':26,'ColDynamic':7,'RowDynamic':25,'Format':'numberic','Value':'0.0176225397089222','TargetCode':''}</v>
      </c>
    </row>
    <row r="509" ht="12.75">
      <c r="A509" t="str">
        <f>CONCATENATE("{'SheetId':'97f94cc4-2cf1-490f-9992-d56edff2a48b'",",","'UId':'fc898edd-d60f-4260-bb15-9585358bc82d'",",'Col':",COLUMN(BCDMDT_06108!D27),",'Row':",ROW(BCDMDT_06108!D27),",","'Format':'numberic'",",'Value':'",SUBSTITUTE(BCDMDT_06108!D27,"'","\'"),"','TargetCode':''}")</f>
        <v>{'SheetId':'97f94cc4-2cf1-490f-9992-d56edff2a48b','UId':'fc898edd-d60f-4260-bb15-9585358bc82d','Col':4,'Row':27,'Format':'numberic','Value':'','TargetCode':''}</v>
      </c>
    </row>
    <row r="510" ht="12.75">
      <c r="A510" t="str">
        <f>CONCATENATE("{'SheetId':'97f94cc4-2cf1-490f-9992-d56edff2a48b'",",","'UId':'97e826f4-0f91-4232-af23-59168daf6190'",",'Col':",COLUMN(BCDMDT_06108!E27),",'Row':",ROW(BCDMDT_06108!E27),",","'Format':'numberic'",",'Value':'",SUBSTITUTE(BCDMDT_06108!E27,"'","\'"),"','TargetCode':''}")</f>
        <v>{'SheetId':'97f94cc4-2cf1-490f-9992-d56edff2a48b','UId':'97e826f4-0f91-4232-af23-59168daf6190','Col':5,'Row':27,'Format':'numberic','Value':'','TargetCode':''}</v>
      </c>
    </row>
    <row r="511" ht="12.75">
      <c r="A511" t="str">
        <f>CONCATENATE("{'SheetId':'97f94cc4-2cf1-490f-9992-d56edff2a48b'",",","'UId':'32f6d956-e560-4f40-88b5-30477b33740a'",",'Col':",COLUMN(BCDMDT_06108!F27),",'Row':",ROW(BCDMDT_06108!F27),",","'Format':'numberic'",",'Value':'",SUBSTITUTE(BCDMDT_06108!F27,"'","\'"),"','TargetCode':''}")</f>
        <v>{'SheetId':'97f94cc4-2cf1-490f-9992-d56edff2a48b','UId':'32f6d956-e560-4f40-88b5-30477b33740a','Col':6,'Row':27,'Format':'numberic','Value':'156410959','TargetCode':''}</v>
      </c>
    </row>
    <row r="512" ht="12.75">
      <c r="A512" t="str">
        <f>CONCATENATE("{'SheetId':'97f94cc4-2cf1-490f-9992-d56edff2a48b'",",","'UId':'248f4055-e444-483d-bfbc-765aa7a5cc9e'",",'Col':",COLUMN(BCDMDT_06108!G27),",'Row':",ROW(BCDMDT_06108!G27),",","'Format':'numberic'",",'Value':'",SUBSTITUTE(BCDMDT_06108!G27,"'","\'"),"','TargetCode':''}")</f>
        <v>{'SheetId':'97f94cc4-2cf1-490f-9992-d56edff2a48b','UId':'248f4055-e444-483d-bfbc-765aa7a5cc9e','Col':7,'Row':27,'Format':'numberic','Value':'0.00187184219790036','TargetCode':''}</v>
      </c>
    </row>
    <row r="513" ht="12.75">
      <c r="A513"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 ','TargetCode':''}</v>
      </c>
    </row>
    <row r="514" ht="12.75">
      <c r="A514"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 ','TargetCode':''}</v>
      </c>
    </row>
    <row r="515" ht="12.75">
      <c r="A515"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 ','TargetCode':''}</v>
      </c>
    </row>
    <row r="516" ht="12.75">
      <c r="A516"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 ','TargetCode':''}</v>
      </c>
    </row>
    <row r="517" ht="12.75">
      <c r="A517"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{'SheetId':'3d9f5a69-09d2-47bf-918c-13651271f903','UId':'502b0c65-f858-42b1-a43d-38e258167d7f','Col':4,'Row':3,'Format':'numberic','Value':'3669462612','TargetCode':''}</v>
      </c>
    </row>
    <row r="518" ht="12.75">
      <c r="A518"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{'SheetId':'3d9f5a69-09d2-47bf-918c-13651271f903','UId':'522040fa-deb2-4565-be8c-81c67dc50ed5','Col':5,'Row':3,'Format':'numberic','Value':'3305781164','TargetCode':''}</v>
      </c>
    </row>
    <row r="519" ht="12.75">
      <c r="A519"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 ','TargetCode':''}</v>
      </c>
    </row>
    <row r="520" ht="12.75">
      <c r="A520"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{'SheetId':'3d9f5a69-09d2-47bf-918c-13651271f903','UId':'91882236-93f8-48dc-97d7-999248002a13','Col':4,'Row':4,'Format':'numberic','Value':'-140202553','TargetCode':''}</v>
      </c>
    </row>
    <row r="521" ht="12.75">
      <c r="A521"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{'SheetId':'3d9f5a69-09d2-47bf-918c-13651271f903','UId':'978dd67c-d3f6-4513-be62-d4bec6909cd2','Col':5,'Row':4,'Format':'numberic','Value':'643106293','TargetCode':''}</v>
      </c>
    </row>
    <row r="522" ht="12.75">
      <c r="A522"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 ','TargetCode':''}</v>
      </c>
    </row>
    <row r="523" ht="12.75">
      <c r="A523"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{'SheetId':'3d9f5a69-09d2-47bf-918c-13651271f903','UId':'18a7025c-d558-4391-9bb9-fc345d1c3987','Col':4,'Row':5,'Format':'numberic','Value':'','TargetCode':''}</v>
      </c>
    </row>
    <row r="524" ht="12.75">
      <c r="A524"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{'SheetId':'3d9f5a69-09d2-47bf-918c-13651271f903','UId':'13980df1-1263-4126-ac90-4bab8738fb04','Col':5,'Row':5,'Format':'numberic','Value':'','TargetCode':''}</v>
      </c>
    </row>
    <row r="525" ht="12.75">
      <c r="A525"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 ','TargetCode':''}</v>
      </c>
    </row>
    <row r="526" ht="12.75">
      <c r="A526"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{'SheetId':'3d9f5a69-09d2-47bf-918c-13651271f903','UId':'ffe2ab86-b969-4383-a3ed-bae66a2b4453','Col':4,'Row':6,'Format':'numberic','Value':'','TargetCode':''}</v>
      </c>
    </row>
    <row r="527" ht="12.75">
      <c r="A527"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{'SheetId':'3d9f5a69-09d2-47bf-918c-13651271f903','UId':'3b90323c-1658-48f8-8539-d3e693f8efd7','Col':5,'Row':6,'Format':'numberic','Value':'','TargetCode':''}</v>
      </c>
    </row>
    <row r="528" ht="12.75">
      <c r="A528"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 ','TargetCode':''}</v>
      </c>
    </row>
    <row r="529" ht="12.75">
      <c r="A529"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{'SheetId':'3d9f5a69-09d2-47bf-918c-13651271f903','UId':'73c1a238-34dd-4ed6-a18d-a7d10112ea10','Col':4,'Row':7,'Format':'numberic','Value':'3529260059','TargetCode':''}</v>
      </c>
    </row>
    <row r="530" ht="12.75">
      <c r="A530"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{'SheetId':'3d9f5a69-09d2-47bf-918c-13651271f903','UId':'b954be3c-a901-481d-8256-11b668991df2','Col':5,'Row':7,'Format':'numberic','Value':'3948887457','TargetCode':''}</v>
      </c>
    </row>
    <row r="531" ht="12.75">
      <c r="A531"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 ','TargetCode':''}</v>
      </c>
    </row>
    <row r="532" ht="12.75">
      <c r="A532"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{'SheetId':'3d9f5a69-09d2-47bf-918c-13651271f903','UId':'4603edaf-3927-4b70-8516-b492bc9b450f','Col':4,'Row':8,'Format':'numberic','Value':'33592067169','TargetCode':''}</v>
      </c>
    </row>
    <row r="533" ht="12.75">
      <c r="A533"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{'SheetId':'3d9f5a69-09d2-47bf-918c-13651271f903','UId':'0f6d4932-e6b4-4701-830e-884e994eb0c4','Col':5,'Row':8,'Format':'numberic','Value':'3503088349','TargetCode':''}</v>
      </c>
    </row>
    <row r="534" ht="12.75">
      <c r="A534"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 ','TargetCode':''}</v>
      </c>
    </row>
    <row r="535" ht="12.75">
      <c r="A535"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{'SheetId':'3d9f5a69-09d2-47bf-918c-13651271f903','UId':'23d17f59-4db4-4737-8e7d-e886c6c6f5aa','Col':4,'Row':9,'Format':'numberic','Value':'','TargetCode':''}</v>
      </c>
    </row>
    <row r="536" ht="12.75">
      <c r="A536"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{'SheetId':'3d9f5a69-09d2-47bf-918c-13651271f903','UId':'4f862de9-af92-4ef3-866e-01a43340357d','Col':5,'Row':9,'Format':'numberic','Value':'','TargetCode':''}</v>
      </c>
    </row>
    <row r="537" ht="12.75">
      <c r="A537"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 ','TargetCode':''}</v>
      </c>
    </row>
    <row r="538" ht="12.75">
      <c r="A538"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{'SheetId':'3d9f5a69-09d2-47bf-918c-13651271f903','UId':'7294f050-f61e-4323-8f24-655a4c134817','Col':4,'Row':10,'Format':'numberic','Value':'515712101','TargetCode':''}</v>
      </c>
    </row>
    <row r="539" ht="12.75">
      <c r="A539"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{'SheetId':'3d9f5a69-09d2-47bf-918c-13651271f903','UId':'07f69c92-abf4-43e6-99e1-47a7a8aefd66','Col':5,'Row':10,'Format':'numberic','Value':'91721455','TargetCode':''}</v>
      </c>
    </row>
    <row r="540" ht="12.75">
      <c r="A540"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 ','TargetCode':''}</v>
      </c>
    </row>
    <row r="541" ht="12.75">
      <c r="A541"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{'SheetId':'3d9f5a69-09d2-47bf-918c-13651271f903','UId':'d0b824aa-b664-4673-a96c-a220e8d1a35f','Col':4,'Row':11,'Format':'numberic','Value':'','TargetCode':''}</v>
      </c>
    </row>
    <row r="542" ht="12.75">
      <c r="A542"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{'SheetId':'3d9f5a69-09d2-47bf-918c-13651271f903','UId':'56610dd1-1aca-47dc-81eb-8061829e616a','Col':5,'Row':11,'Format':'numberic','Value':'','TargetCode':''}</v>
      </c>
    </row>
    <row r="543" ht="12.75">
      <c r="A543"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 ','TargetCode':''}</v>
      </c>
    </row>
    <row r="544" ht="12.75">
      <c r="A544"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{'SheetId':'3d9f5a69-09d2-47bf-918c-13651271f903','UId':'a126646e-6845-4f0a-b657-5f26d923c732','Col':4,'Row':12,'Format':'numberic','Value':'','TargetCode':''}</v>
      </c>
    </row>
    <row r="545" ht="12.75">
      <c r="A545"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{'SheetId':'3d9f5a69-09d2-47bf-918c-13651271f903','UId':'464c9391-d960-4e09-ab06-3bd0991a7eef','Col':5,'Row':12,'Format':'numberic','Value':'','TargetCode':''}</v>
      </c>
    </row>
    <row r="546" ht="12.75">
      <c r="A546"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 ','TargetCode':''}</v>
      </c>
    </row>
    <row r="547" ht="12.75">
      <c r="A547"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{'SheetId':'3d9f5a69-09d2-47bf-918c-13651271f903','UId':'afa714d6-d73f-4f60-a282-7a22390517e0','Col':4,'Row':13,'Format':'numberic','Value':'','TargetCode':''}</v>
      </c>
    </row>
    <row r="548" ht="12.75">
      <c r="A548"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{'SheetId':'3d9f5a69-09d2-47bf-918c-13651271f903','UId':'8631a240-c850-4a7f-b816-08564f906400','Col':5,'Row':13,'Format':'numberic','Value':'','TargetCode':''}</v>
      </c>
    </row>
    <row r="549" ht="12.75">
      <c r="A549"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 ','TargetCode':''}</v>
      </c>
    </row>
    <row r="550" ht="12.75">
      <c r="A550"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{'SheetId':'3d9f5a69-09d2-47bf-918c-13651271f903','UId':'baaeff25-ed58-4805-8b78-fbb0b659d150','Col':4,'Row':14,'Format':'numberic','Value':'-215334676','TargetCode':''}</v>
      </c>
    </row>
    <row r="551" ht="12.75">
      <c r="A551"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{'SheetId':'3d9f5a69-09d2-47bf-918c-13651271f903','UId':'de431fc7-efd0-4d61-8bd7-0a4b5bf3c76a','Col':5,'Row':14,'Format':'numberic','Value':'-100359597','TargetCode':''}</v>
      </c>
    </row>
    <row r="552" ht="12.75">
      <c r="A552"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 ','TargetCode':''}</v>
      </c>
    </row>
    <row r="553" ht="12.75">
      <c r="A553"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{'SheetId':'3d9f5a69-09d2-47bf-918c-13651271f903','UId':'304b2112-400b-4432-a524-f30abf33c400','Col':4,'Row':15,'Format':'numberic','Value':'','TargetCode':''}</v>
      </c>
    </row>
    <row r="554" ht="12.75">
      <c r="A554"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{'SheetId':'3d9f5a69-09d2-47bf-918c-13651271f903','UId':'49ff7845-1412-46e3-893b-4e78c192b476','Col':5,'Row':15,'Format':'numberic','Value':'','TargetCode':''}</v>
      </c>
    </row>
    <row r="555" ht="12.75">
      <c r="A555"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 ','TargetCode':''}</v>
      </c>
    </row>
    <row r="556" ht="12.75">
      <c r="A556"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{'SheetId':'3d9f5a69-09d2-47bf-918c-13651271f903','UId':'4b839341-0732-4737-bb64-1197a2c916fe','Col':4,'Row':16,'Format':'numberic','Value':'-31089738','TargetCode':''}</v>
      </c>
    </row>
    <row r="557" ht="12.75">
      <c r="A557"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{'SheetId':'3d9f5a69-09d2-47bf-918c-13651271f903','UId':'dbec0dd9-271a-47c1-8eff-dae8103338ff','Col':5,'Row':16,'Format':'numberic','Value':'13620206','TargetCode':''}</v>
      </c>
    </row>
    <row r="558" ht="12.75">
      <c r="A558"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 ','TargetCode':''}</v>
      </c>
    </row>
    <row r="559" ht="12.75">
      <c r="A559"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{'SheetId':'3d9f5a69-09d2-47bf-918c-13651271f903','UId':'e0de7cd1-63e3-4981-9320-ab5b3577409d','Col':4,'Row':17,'Format':'numberic','Value':'-227790400','TargetCode':''}</v>
      </c>
    </row>
    <row r="560" ht="12.75">
      <c r="A560"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{'SheetId':'3d9f5a69-09d2-47bf-918c-13651271f903','UId':'ffce13a4-03ae-4932-a59b-eb24a71ffd97','Col':5,'Row':17,'Format':'numberic','Value':'-2711837131','TargetCode':''}</v>
      </c>
    </row>
    <row r="561" ht="12.75">
      <c r="A561"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 ','TargetCode':''}</v>
      </c>
    </row>
    <row r="562" ht="12.75">
      <c r="A562"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{'SheetId':'3d9f5a69-09d2-47bf-918c-13651271f903','UId':'822e93a7-96a5-404c-ba37-12051d458643','Col':4,'Row':18,'Format':'numberic','Value':'2121336','TargetCode':''}</v>
      </c>
    </row>
    <row r="563" ht="12.75">
      <c r="A563"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{'SheetId':'3d9f5a69-09d2-47bf-918c-13651271f903','UId':'25c05d3e-33c2-4033-9401-21bc2549abad','Col':5,'Row':18,'Format':'numberic','Value':'7992442435','TargetCode':''}</v>
      </c>
    </row>
    <row r="564" ht="12.75">
      <c r="A564"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 ','TargetCode':''}</v>
      </c>
    </row>
    <row r="565" ht="12.75">
      <c r="A565"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{'SheetId':'3d9f5a69-09d2-47bf-918c-13651271f903','UId':'61d5df60-7115-4dce-b16e-228e18d079c5','Col':4,'Row':19,'Format':'numberic','Value':'-54150664','TargetCode':''}</v>
      </c>
    </row>
    <row r="566" ht="12.75">
      <c r="A566"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{'SheetId':'3d9f5a69-09d2-47bf-918c-13651271f903','UId':'d518b108-bc43-4df9-af2f-32c889563143','Col':5,'Row':19,'Format':'numberic','Value':'40663024','TargetCode':''}</v>
      </c>
    </row>
    <row r="567" ht="12.75">
      <c r="A567"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 ','TargetCode':''}</v>
      </c>
    </row>
    <row r="568" ht="12.75">
      <c r="A568"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{'SheetId':'3d9f5a69-09d2-47bf-918c-13651271f903','UId':'c1811a2b-f605-43cb-add8-783e2fa63b73','Col':4,'Row':20,'Format':'numberic','Value':'108139510','TargetCode':''}</v>
      </c>
    </row>
    <row r="569" ht="12.75">
      <c r="A569"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{'SheetId':'3d9f5a69-09d2-47bf-918c-13651271f903','UId':'3582a546-2d6e-4889-a081-16929b7f527e','Col':5,'Row':20,'Format':'numberic','Value':'236420871','TargetCode':''}</v>
      </c>
    </row>
    <row r="570" ht="12.75">
      <c r="A570"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 ','TargetCode':''}</v>
      </c>
    </row>
    <row r="571" ht="12.75">
      <c r="A571"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{'SheetId':'3d9f5a69-09d2-47bf-918c-13651271f903','UId':'3734e48e-041f-4957-b362-dadd2d272877','Col':4,'Row':21,'Format':'numberic','Value':'','TargetCode':''}</v>
      </c>
    </row>
    <row r="572" ht="12.75">
      <c r="A572"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{'SheetId':'3d9f5a69-09d2-47bf-918c-13651271f903','UId':'d65ac4a7-c34b-4815-a5fe-43b763811db5','Col':5,'Row':21,'Format':'numberic','Value':'','TargetCode':''}</v>
      </c>
    </row>
    <row r="573" ht="12.75">
      <c r="A573"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 ','TargetCode':''}</v>
      </c>
    </row>
    <row r="574" ht="12.75">
      <c r="A574"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{'SheetId':'3d9f5a69-09d2-47bf-918c-13651271f903','UId':'8c8b69f1-cc40-4b54-90df-311c78ba4148','Col':4,'Row':22,'Format':'numberic','Value':'37218934697','TargetCode':''}</v>
      </c>
    </row>
    <row r="575" ht="12.75">
      <c r="A575"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{'SheetId':'3d9f5a69-09d2-47bf-918c-13651271f903','UId':'fd606e9b-ec43-41fb-b336-0441e41cb06e','Col':5,'Row':22,'Format':'numberic','Value':'13014647069','TargetCode':''}</v>
      </c>
    </row>
    <row r="576" ht="12.75">
      <c r="A576"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 ','TargetCode':''}</v>
      </c>
    </row>
    <row r="577" ht="12.75">
      <c r="A577"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578" ht="12.75">
      <c r="A578"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579" ht="12.75">
      <c r="A579"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 ','TargetCode':''}</v>
      </c>
    </row>
    <row r="580" ht="12.75">
      <c r="A580"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{'SheetId':'3d9f5a69-09d2-47bf-918c-13651271f903','UId':'2a1e2106-f27f-4229-8849-6edebf11f81b','Col':4,'Row':24,'Format':'numberic','Value':'10538787718','TargetCode':''}</v>
      </c>
    </row>
    <row r="581" ht="12.75">
      <c r="A581"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{'SheetId':'3d9f5a69-09d2-47bf-918c-13651271f903','UId':'381baae0-c231-4083-bf49-2c02091221bc','Col':5,'Row':24,'Format':'numberic','Value':'32888909970','TargetCode':''}</v>
      </c>
    </row>
    <row r="582" ht="12.75">
      <c r="A582"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 ','TargetCode':''}</v>
      </c>
    </row>
    <row r="583" ht="12.75">
      <c r="A583"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{'SheetId':'3d9f5a69-09d2-47bf-918c-13651271f903','UId':'669fbaaf-c2d8-42dc-a8b4-e1f66f141999','Col':4,'Row':25,'Format':'numberic','Value':'-44688940476','TargetCode':''}</v>
      </c>
    </row>
    <row r="584" ht="12.75">
      <c r="A584"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{'SheetId':'3d9f5a69-09d2-47bf-918c-13651271f903','UId':'e4c1b16f-6ea0-4630-aa13-65a69406ba9d','Col':5,'Row':25,'Format':'numberic','Value':'-73998808380','TargetCode':''}</v>
      </c>
    </row>
    <row r="585" ht="12.75">
      <c r="A585"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 ','TargetCode':''}</v>
      </c>
    </row>
    <row r="586" ht="12.75">
      <c r="A586"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{'SheetId':'3d9f5a69-09d2-47bf-918c-13651271f903','UId':'81dfc9c5-d787-462f-8d35-b42f451eaee1','Col':4,'Row':26,'Format':'numberic','Value':'','TargetCode':''}</v>
      </c>
    </row>
    <row r="587" ht="12.75">
      <c r="A587"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{'SheetId':'3d9f5a69-09d2-47bf-918c-13651271f903','UId':'b6bf1ca1-9f62-4e04-8b0f-b968b3919ac8','Col':5,'Row':26,'Format':'numberic','Value':'','TargetCode':''}</v>
      </c>
    </row>
    <row r="588" ht="12.75">
      <c r="A588"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 ','TargetCode':''}</v>
      </c>
    </row>
    <row r="589" ht="12.75">
      <c r="A589"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{'SheetId':'3d9f5a69-09d2-47bf-918c-13651271f903','UId':'379f454a-960e-4bc6-83d7-5826ef0aaebd','Col':4,'Row':27,'Format':'numberic','Value':'','TargetCode':''}</v>
      </c>
    </row>
    <row r="590" ht="12.75">
      <c r="A590"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{'SheetId':'3d9f5a69-09d2-47bf-918c-13651271f903','UId':'2deafefc-f1f8-4082-96ca-b9d9f73b3f6c','Col':5,'Row':27,'Format':'numberic','Value':'','TargetCode':''}</v>
      </c>
    </row>
    <row r="591" ht="12.75">
      <c r="A591"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 ','TargetCode':''}</v>
      </c>
    </row>
    <row r="592" ht="12.75">
      <c r="A592"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{'SheetId':'3d9f5a69-09d2-47bf-918c-13651271f903','UId':'73946d98-be55-48a0-b551-7e8eb971d2d3','Col':4,'Row':28,'Format':'numberic','Value':'','TargetCode':''}</v>
      </c>
    </row>
    <row r="593" ht="12.75">
      <c r="A593"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{'SheetId':'3d9f5a69-09d2-47bf-918c-13651271f903','UId':'5f8797e7-1cc1-4a89-bb00-6422e3791806','Col':5,'Row':28,'Format':'numberic','Value':'','TargetCode':''}</v>
      </c>
    </row>
    <row r="594" ht="12.75">
      <c r="A594"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 ','TargetCode':''}</v>
      </c>
    </row>
    <row r="595" ht="12.75">
      <c r="A595"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{'SheetId':'3d9f5a69-09d2-47bf-918c-13651271f903','UId':'364d4b5f-931b-4e2e-b306-3e2bca7bd302','Col':4,'Row':29,'Format':'numberic','Value':'-34150152758','TargetCode':''}</v>
      </c>
    </row>
    <row r="596" ht="12.75">
      <c r="A596"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{'SheetId':'3d9f5a69-09d2-47bf-918c-13651271f903','UId':'03a2814e-1dc1-43d3-a4e6-9e1c45481715','Col':5,'Row':29,'Format':'numberic','Value':'-41109898410','TargetCode':''}</v>
      </c>
    </row>
    <row r="597" ht="12.75">
      <c r="A597"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 ','TargetCode':''}</v>
      </c>
    </row>
    <row r="598" ht="12.75">
      <c r="A598"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{'SheetId':'3d9f5a69-09d2-47bf-918c-13651271f903','UId':'64a93857-2847-4c7d-9a4f-3f4c6517ccec','Col':4,'Row':30,'Format':'numberic','Value':'3068781939','TargetCode':''}</v>
      </c>
    </row>
    <row r="599" ht="12.75">
      <c r="A599"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{'SheetId':'3d9f5a69-09d2-47bf-918c-13651271f903','UId':'5342f60c-da65-407d-a686-1b051c511b91','Col':5,'Row':30,'Format':'numberic','Value':'-28095251341','TargetCode':''}</v>
      </c>
    </row>
    <row r="600" ht="12.75">
      <c r="A600"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 ','TargetCode':''}</v>
      </c>
    </row>
    <row r="601" ht="12.75">
      <c r="A601"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{'SheetId':'3d9f5a69-09d2-47bf-918c-13651271f903','UId':'2d1f1cf5-3c15-410f-bd30-0da2acf97536','Col':4,'Row':31,'Format':'numberic','Value':'11380078151','TargetCode':''}</v>
      </c>
    </row>
    <row r="602" ht="12.75">
      <c r="A602"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{'SheetId':'3d9f5a69-09d2-47bf-918c-13651271f903','UId':'b422aad8-8b82-43c4-b447-ddbb90b52424','Col':5,'Row':31,'Format':'numberic','Value':'40276825059','TargetCode':''}</v>
      </c>
    </row>
    <row r="603" ht="12.75">
      <c r="A603"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 ','TargetCode':''}</v>
      </c>
    </row>
    <row r="604" ht="12.75">
      <c r="A604"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{'SheetId':'3d9f5a69-09d2-47bf-918c-13651271f903','UId':'0e4a6a39-71f5-4a94-9aa5-65f8fdbfaa82','Col':4,'Row':32,'Format':'numberic','Value':'11380078151','TargetCode':''}</v>
      </c>
    </row>
    <row r="605" ht="12.75">
      <c r="A605"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{'SheetId':'3d9f5a69-09d2-47bf-918c-13651271f903','UId':'1b4a4b14-6a5c-473a-a459-5270c10ded8d','Col':5,'Row':32,'Format':'numberic','Value':'40276825059','TargetCode':''}</v>
      </c>
    </row>
    <row r="606" ht="12.75">
      <c r="A606"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 ','TargetCode':''}</v>
      </c>
    </row>
    <row r="607" ht="12.75">
      <c r="A607"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{'SheetId':'3d9f5a69-09d2-47bf-918c-13651271f903','UId':'432951a7-5473-446e-807c-3dd7ccf3bb6e','Col':4,'Row':33,'Format':'numberic','Value':'11125054622','TargetCode':''}</v>
      </c>
    </row>
    <row r="608" ht="12.75">
      <c r="A608"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{'SheetId':'3d9f5a69-09d2-47bf-918c-13651271f903','UId':'bacc9565-ffff-4501-a884-c8d4d47a6dcb','Col':5,'Row':33,'Format':'numberic','Value':'37562987599','TargetCode':''}</v>
      </c>
    </row>
    <row r="609" ht="12.75">
      <c r="A609"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 ','TargetCode':''}</v>
      </c>
    </row>
    <row r="610" ht="12.75">
      <c r="A610"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{'SheetId':'3d9f5a69-09d2-47bf-918c-13651271f903','UId':'fd8c3047-89a9-4927-94c5-ae426a227303','Col':4,'Row':34,'Format':'numberic','Value':'255023529','TargetCode':''}</v>
      </c>
    </row>
    <row r="611" ht="12.75">
      <c r="A611"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{'SheetId':'3d9f5a69-09d2-47bf-918c-13651271f903','UId':'84b630d0-23c5-43d7-8937-a5b67f9df5c1','Col':5,'Row':34,'Format':'numberic','Value':'2713837460','TargetCode':''}</v>
      </c>
    </row>
    <row r="612" ht="12.75">
      <c r="A612"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 ','TargetCode':''}</v>
      </c>
    </row>
    <row r="613" ht="12.75">
      <c r="A613"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{'SheetId':'3d9f5a69-09d2-47bf-918c-13651271f903','UId':'b1f5f877-47e7-4c2f-ad12-0105bb9ca245','Col':4,'Row':35,'Format':'numberic','Value':'','TargetCode':''}</v>
      </c>
    </row>
    <row r="614" ht="12.75">
      <c r="A614"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{'SheetId':'3d9f5a69-09d2-47bf-918c-13651271f903','UId':'1deb36df-dfc9-41ce-a44f-01a697cf5824','Col':5,'Row':35,'Format':'numberic','Value':'','TargetCode':''}</v>
      </c>
    </row>
    <row r="615" ht="12.75">
      <c r="A615"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 ','TargetCode':''}</v>
      </c>
    </row>
    <row r="616" ht="12.75">
      <c r="A616"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{'SheetId':'3d9f5a69-09d2-47bf-918c-13651271f903','UId':'9a8e209d-5f06-407b-a1ff-09e031301027','Col':4,'Row':36,'Format':'numberic','Value':'14448860090','TargetCode':''}</v>
      </c>
    </row>
    <row r="617" ht="12.75">
      <c r="A617"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{'SheetId':'3d9f5a69-09d2-47bf-918c-13651271f903','UId':'27d3ccfa-ee82-45ac-8782-fcf1e4668812','Col':5,'Row':36,'Format':'numberic','Value':'12181573718','TargetCode':''}</v>
      </c>
    </row>
    <row r="618" ht="12.75">
      <c r="A618"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 ','TargetCode':''}</v>
      </c>
    </row>
    <row r="619" ht="12.75">
      <c r="A619"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{'SheetId':'3d9f5a69-09d2-47bf-918c-13651271f903','UId':'2e6dd567-0d51-415f-a43b-47b68ee70304','Col':4,'Row':37,'Format':'numberic','Value':'14448860090','TargetCode':''}</v>
      </c>
    </row>
    <row r="620" ht="12.75">
      <c r="A620"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{'SheetId':'3d9f5a69-09d2-47bf-918c-13651271f903','UId':'5aca5568-0da5-43d9-b612-b5efe71c8c8c','Col':5,'Row':37,'Format':'numberic','Value':'12181573718','TargetCode':''}</v>
      </c>
    </row>
    <row r="621" ht="12.75">
      <c r="A621"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 ','TargetCode':''}</v>
      </c>
    </row>
    <row r="622" ht="12.75">
      <c r="A622"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{'SheetId':'3d9f5a69-09d2-47bf-918c-13651271f903','UId':'84b32707-fbb2-441a-9b8c-93e209b9d1fa','Col':4,'Row':38,'Format':'numberic','Value':'14419517497','TargetCode':''}</v>
      </c>
    </row>
    <row r="623" ht="12.75">
      <c r="A623"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{'SheetId':'3d9f5a69-09d2-47bf-918c-13651271f903','UId':'c783027b-fb1b-4cac-865e-9749eefa4f6a','Col':5,'Row':38,'Format':'numberic','Value':'12024588938','TargetCode':''}</v>
      </c>
    </row>
    <row r="624" ht="12.75">
      <c r="A624"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 ','TargetCode':''}</v>
      </c>
    </row>
    <row r="625" ht="12.75">
      <c r="A625"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{'SheetId':'3d9f5a69-09d2-47bf-918c-13651271f903','UId':'c5b0f87f-379c-44bd-8ec8-f0c52ff33516','Col':4,'Row':39,'Format':'numberic','Value':'29342593','TargetCode':''}</v>
      </c>
    </row>
    <row r="626" ht="12.75">
      <c r="A626"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{'SheetId':'3d9f5a69-09d2-47bf-918c-13651271f903','UId':'3f3974e6-35b4-4547-987d-1a6f639e965c','Col':5,'Row':39,'Format':'numberic','Value':'156984780','TargetCode':''}</v>
      </c>
    </row>
    <row r="627" ht="12.75">
      <c r="A627"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 ','TargetCode':''}</v>
      </c>
    </row>
    <row r="628" ht="12.75">
      <c r="A628"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{'SheetId':'3d9f5a69-09d2-47bf-918c-13651271f903','UId':'e9669dd7-8457-4fe7-adac-3aef8b5257e8','Col':4,'Row':40,'Format':'numberic','Value':'','TargetCode':''}</v>
      </c>
    </row>
    <row r="629" ht="12.75">
      <c r="A629"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{'SheetId':'3d9f5a69-09d2-47bf-918c-13651271f903','UId':'5801bdd1-7207-4361-a2fe-e0850a073e72','Col':5,'Row':40,'Format':'numberic','Value':'','TargetCode':''}</v>
      </c>
    </row>
    <row r="630" ht="12.75">
      <c r="A630"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 ','TargetCode':''}</v>
      </c>
    </row>
    <row r="631" ht="12.75">
      <c r="A631"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{'SheetId':'3d9f5a69-09d2-47bf-918c-13651271f903','UId':'2f5d0db8-39ea-4e7a-9b1b-3d9a12f11643','Col':4,'Row':41,'Format':'numberic','Value':'3068781939','TargetCode':''}</v>
      </c>
    </row>
    <row r="632" ht="12.75">
      <c r="A632"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{'SheetId':'3d9f5a69-09d2-47bf-918c-13651271f903','UId':'d9146d17-7026-49b4-90c3-4bfb0f10f155','Col':5,'Row':41,'Format':'numberic','Value':'-28095251341','TargetCode':''}</v>
      </c>
    </row>
    <row r="633" ht="12.75">
      <c r="A633"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 ','TargetCode':''}</v>
      </c>
    </row>
    <row r="634" ht="12.75">
      <c r="A634"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 ','TargetCode':''}</v>
      </c>
    </row>
    <row r="635" ht="12.75">
      <c r="A635"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 ','TargetCode':''}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Nguyen Phuong Dung</cp:lastModifiedBy>
  <dcterms:created xsi:type="dcterms:W3CDTF">2021-05-17T08:20:53Z</dcterms:created>
  <dcterms:modified xsi:type="dcterms:W3CDTF">2023-08-14T09:55:45Z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